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showInkAnnotation="0" updateLinks="never" codeName="Denne_projektmappe" autoCompressPictures="0"/>
  <xr:revisionPtr revIDLastSave="0" documentId="13_ncr:1_{C286AFCE-CF9A-4CEB-9225-098923205DC6}" xr6:coauthVersionLast="47" xr6:coauthVersionMax="47" xr10:uidLastSave="{00000000-0000-0000-0000-000000000000}"/>
  <bookViews>
    <workbookView xWindow="-120" yWindow="-120" windowWidth="29040" windowHeight="17520" tabRatio="769" firstSheet="1" activeTab="1" xr2:uid="{00000000-000D-0000-FFFF-FFFF00000000}"/>
  </bookViews>
  <sheets>
    <sheet name="Acerno_Cache_XXXXX" sheetId="6" state="veryHidden" r:id="rId1"/>
    <sheet name="1 Budgetskema (UDFYLDES)" sheetId="15" r:id="rId2"/>
    <sheet name="2 Gantt-diagram (UDFYLDES)" sheetId="2" r:id="rId3"/>
    <sheet name="3 Samlet budget (AUTOGENERERES)" sheetId="5" r:id="rId4"/>
    <sheet name="1.1 Eksempel på Budgetskema" sheetId="19" r:id="rId5"/>
    <sheet name="2.1 Eksempel på Gantt-diagram" sheetId="18" r:id="rId6"/>
    <sheet name="Liste ABER tilskudsprocenter" sheetId="11" state="hidden" r:id="rId7"/>
    <sheet name="Liste GEBER tilskudsprocenter" sheetId="12" state="hidden" r:id="rId8"/>
    <sheet name="Liste FIBER tilskudsprocent" sheetId="13" state="hidden" r:id="rId9"/>
    <sheet name="Liste EJ Statsstøtte" sheetId="17" state="hidden" r:id="rId10"/>
  </sheets>
  <externalReferences>
    <externalReference r:id="rId11"/>
  </externalReferences>
  <definedNames>
    <definedName name="_xlnm._FilterDatabase" localSheetId="2" hidden="1">'2 Gantt-diagram (UDFYLDES)'!$B$19:$B$36</definedName>
    <definedName name="Statstøtteregler">'3 Samlet budget (AUTOGENERERES)'!$AD$26:$AF$26</definedName>
    <definedName name="_xlnm.Print_Area" localSheetId="3">'3 Samlet budget (AUTOGENERERES)'!$A$1:$R$41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9" i="5" l="1"/>
  <c r="AH28" i="5"/>
  <c r="F2" i="5"/>
  <c r="F1" i="5"/>
  <c r="D51" i="15" l="1"/>
  <c r="AH27" i="5" l="1"/>
  <c r="C603" i="19" l="1"/>
  <c r="AV591" i="19"/>
  <c r="AU591" i="19"/>
  <c r="AT591" i="19"/>
  <c r="AS591" i="19"/>
  <c r="AR591" i="19"/>
  <c r="AQ591" i="19"/>
  <c r="AP591" i="19"/>
  <c r="AO591" i="19"/>
  <c r="AN591" i="19"/>
  <c r="AM591" i="19"/>
  <c r="AL591" i="19"/>
  <c r="AK591" i="19"/>
  <c r="AJ591" i="19"/>
  <c r="AI591" i="19"/>
  <c r="AH591" i="19"/>
  <c r="AG591" i="19"/>
  <c r="AF591" i="19"/>
  <c r="AE591" i="19"/>
  <c r="AD591" i="19"/>
  <c r="AC591" i="19"/>
  <c r="AB591" i="19"/>
  <c r="AA591" i="19"/>
  <c r="Z591" i="19"/>
  <c r="Y591" i="19"/>
  <c r="X591" i="19"/>
  <c r="W591" i="19"/>
  <c r="V591" i="19"/>
  <c r="U591" i="19"/>
  <c r="T591" i="19"/>
  <c r="S591" i="19"/>
  <c r="R591" i="19"/>
  <c r="Q591" i="19"/>
  <c r="P591" i="19"/>
  <c r="O591" i="19"/>
  <c r="N591" i="19"/>
  <c r="M591" i="19"/>
  <c r="L591" i="19"/>
  <c r="K591" i="19"/>
  <c r="J591" i="19"/>
  <c r="I591" i="19"/>
  <c r="H591" i="19"/>
  <c r="G591" i="19"/>
  <c r="F591" i="19"/>
  <c r="E591" i="19"/>
  <c r="D591" i="19"/>
  <c r="AV587" i="19"/>
  <c r="AU587" i="19"/>
  <c r="AT587" i="19"/>
  <c r="AS587" i="19"/>
  <c r="AR587" i="19"/>
  <c r="AQ587" i="19"/>
  <c r="AP587" i="19"/>
  <c r="AO587" i="19"/>
  <c r="AN587" i="19"/>
  <c r="AM587" i="19"/>
  <c r="AL587" i="19"/>
  <c r="AK587" i="19"/>
  <c r="AJ587" i="19"/>
  <c r="AI587" i="19"/>
  <c r="AH587" i="19"/>
  <c r="AG587" i="19"/>
  <c r="AF587" i="19"/>
  <c r="AE587" i="19"/>
  <c r="AD587" i="19"/>
  <c r="AC587" i="19"/>
  <c r="AB587" i="19"/>
  <c r="AA587" i="19"/>
  <c r="Z587" i="19"/>
  <c r="Y587" i="19"/>
  <c r="X587" i="19"/>
  <c r="W587" i="19"/>
  <c r="V587" i="19"/>
  <c r="U587" i="19"/>
  <c r="T587" i="19"/>
  <c r="S587" i="19"/>
  <c r="R587" i="19"/>
  <c r="Q587" i="19"/>
  <c r="P587" i="19"/>
  <c r="O587" i="19"/>
  <c r="N587" i="19"/>
  <c r="M587" i="19"/>
  <c r="L587" i="19"/>
  <c r="K587" i="19"/>
  <c r="J587" i="19"/>
  <c r="I587" i="19"/>
  <c r="H587" i="19"/>
  <c r="G587" i="19"/>
  <c r="F587" i="19"/>
  <c r="E587" i="19"/>
  <c r="D587" i="19"/>
  <c r="F580" i="19"/>
  <c r="E580" i="19"/>
  <c r="A578" i="19"/>
  <c r="C573" i="19"/>
  <c r="AV561" i="19"/>
  <c r="AU561" i="19"/>
  <c r="AT561" i="19"/>
  <c r="AS561" i="19"/>
  <c r="AR561" i="19"/>
  <c r="AQ561" i="19"/>
  <c r="AP561" i="19"/>
  <c r="AO561" i="19"/>
  <c r="AN561" i="19"/>
  <c r="AM561" i="19"/>
  <c r="AL561" i="19"/>
  <c r="AK561" i="19"/>
  <c r="AJ561" i="19"/>
  <c r="AI561" i="19"/>
  <c r="AH561" i="19"/>
  <c r="AG561" i="19"/>
  <c r="AF561" i="19"/>
  <c r="AE561" i="19"/>
  <c r="AD561" i="19"/>
  <c r="AC561" i="19"/>
  <c r="AB561" i="19"/>
  <c r="AA561" i="19"/>
  <c r="Z561" i="19"/>
  <c r="Y561" i="19"/>
  <c r="X561" i="19"/>
  <c r="W561" i="19"/>
  <c r="V561" i="19"/>
  <c r="U561" i="19"/>
  <c r="T561" i="19"/>
  <c r="S561" i="19"/>
  <c r="R561" i="19"/>
  <c r="Q561" i="19"/>
  <c r="P561" i="19"/>
  <c r="O561" i="19"/>
  <c r="N561" i="19"/>
  <c r="M561" i="19"/>
  <c r="L561" i="19"/>
  <c r="K561" i="19"/>
  <c r="J561" i="19"/>
  <c r="I561" i="19"/>
  <c r="H561" i="19"/>
  <c r="G561" i="19"/>
  <c r="F561" i="19"/>
  <c r="E561" i="19"/>
  <c r="D561" i="19"/>
  <c r="AV557" i="19"/>
  <c r="AU557" i="19"/>
  <c r="AT557" i="19"/>
  <c r="AS557" i="19"/>
  <c r="AR557" i="19"/>
  <c r="AQ557" i="19"/>
  <c r="AP557" i="19"/>
  <c r="AO557" i="19"/>
  <c r="AN557" i="19"/>
  <c r="AM557" i="19"/>
  <c r="AL557" i="19"/>
  <c r="AK557" i="19"/>
  <c r="AJ557" i="19"/>
  <c r="AI557" i="19"/>
  <c r="AH557" i="19"/>
  <c r="AG557" i="19"/>
  <c r="AF557" i="19"/>
  <c r="AE557" i="19"/>
  <c r="AD557" i="19"/>
  <c r="AC557" i="19"/>
  <c r="AB557" i="19"/>
  <c r="AA557" i="19"/>
  <c r="Z557" i="19"/>
  <c r="Y557" i="19"/>
  <c r="X557" i="19"/>
  <c r="W557" i="19"/>
  <c r="V557" i="19"/>
  <c r="U557" i="19"/>
  <c r="T557" i="19"/>
  <c r="S557" i="19"/>
  <c r="R557" i="19"/>
  <c r="Q557" i="19"/>
  <c r="P557" i="19"/>
  <c r="O557" i="19"/>
  <c r="N557" i="19"/>
  <c r="M557" i="19"/>
  <c r="L557" i="19"/>
  <c r="K557" i="19"/>
  <c r="J557" i="19"/>
  <c r="I557" i="19"/>
  <c r="H557" i="19"/>
  <c r="G557" i="19"/>
  <c r="F557" i="19"/>
  <c r="E557" i="19"/>
  <c r="D557" i="19"/>
  <c r="F550" i="19"/>
  <c r="E550" i="19"/>
  <c r="A548" i="19"/>
  <c r="C543" i="19"/>
  <c r="AV531" i="19"/>
  <c r="AU531" i="19"/>
  <c r="AT531" i="19"/>
  <c r="AS531" i="19"/>
  <c r="AR531" i="19"/>
  <c r="AQ531" i="19"/>
  <c r="AP531" i="19"/>
  <c r="AO531" i="19"/>
  <c r="AN531" i="19"/>
  <c r="AM531" i="19"/>
  <c r="AL531" i="19"/>
  <c r="AK531" i="19"/>
  <c r="AJ531" i="19"/>
  <c r="AI531" i="19"/>
  <c r="AH531" i="19"/>
  <c r="AG531" i="19"/>
  <c r="AF531" i="19"/>
  <c r="AE531" i="19"/>
  <c r="AD531" i="19"/>
  <c r="AC531" i="19"/>
  <c r="AB531" i="19"/>
  <c r="AA531" i="19"/>
  <c r="Z531" i="19"/>
  <c r="Y531" i="19"/>
  <c r="X531" i="19"/>
  <c r="W531" i="19"/>
  <c r="V531" i="19"/>
  <c r="U531" i="19"/>
  <c r="T531" i="19"/>
  <c r="S531" i="19"/>
  <c r="R531" i="19"/>
  <c r="Q531" i="19"/>
  <c r="P531" i="19"/>
  <c r="O531" i="19"/>
  <c r="N531" i="19"/>
  <c r="M531" i="19"/>
  <c r="L531" i="19"/>
  <c r="K531" i="19"/>
  <c r="J531" i="19"/>
  <c r="I531" i="19"/>
  <c r="H531" i="19"/>
  <c r="G531" i="19"/>
  <c r="F531" i="19"/>
  <c r="E531" i="19"/>
  <c r="D531" i="19"/>
  <c r="AV527" i="19"/>
  <c r="AU527" i="19"/>
  <c r="AT527" i="19"/>
  <c r="AS527" i="19"/>
  <c r="AR527" i="19"/>
  <c r="AQ527" i="19"/>
  <c r="AP527" i="19"/>
  <c r="AO527" i="19"/>
  <c r="AN527" i="19"/>
  <c r="AM527" i="19"/>
  <c r="AL527" i="19"/>
  <c r="AK527" i="19"/>
  <c r="AJ527" i="19"/>
  <c r="AI527" i="19"/>
  <c r="AH527" i="19"/>
  <c r="AG527" i="19"/>
  <c r="AF527" i="19"/>
  <c r="AE527" i="19"/>
  <c r="AD527" i="19"/>
  <c r="AC527" i="19"/>
  <c r="AB527" i="19"/>
  <c r="AA527" i="19"/>
  <c r="Z527" i="19"/>
  <c r="Y527" i="19"/>
  <c r="X527" i="19"/>
  <c r="W527" i="19"/>
  <c r="V527" i="19"/>
  <c r="U527" i="19"/>
  <c r="T527" i="19"/>
  <c r="S527" i="19"/>
  <c r="R527" i="19"/>
  <c r="Q527" i="19"/>
  <c r="P527" i="19"/>
  <c r="O527" i="19"/>
  <c r="N527" i="19"/>
  <c r="M527" i="19"/>
  <c r="L527" i="19"/>
  <c r="K527" i="19"/>
  <c r="J527" i="19"/>
  <c r="I527" i="19"/>
  <c r="H527" i="19"/>
  <c r="G527" i="19"/>
  <c r="F527" i="19"/>
  <c r="E527" i="19"/>
  <c r="D527" i="19"/>
  <c r="F520" i="19"/>
  <c r="E520" i="19"/>
  <c r="A518" i="19"/>
  <c r="C513" i="19"/>
  <c r="AV501" i="19"/>
  <c r="AU501" i="19"/>
  <c r="AT501" i="19"/>
  <c r="AS501" i="19"/>
  <c r="AR501" i="19"/>
  <c r="AQ501" i="19"/>
  <c r="AP501" i="19"/>
  <c r="AO501" i="19"/>
  <c r="AN501" i="19"/>
  <c r="AM501" i="19"/>
  <c r="AL501" i="19"/>
  <c r="AK501" i="19"/>
  <c r="AJ501" i="19"/>
  <c r="AI501" i="19"/>
  <c r="AH501" i="19"/>
  <c r="AG501" i="19"/>
  <c r="AF501" i="19"/>
  <c r="AE501" i="19"/>
  <c r="AD501" i="19"/>
  <c r="AC501" i="19"/>
  <c r="AB501" i="19"/>
  <c r="AA501" i="19"/>
  <c r="Z501" i="19"/>
  <c r="Y501" i="19"/>
  <c r="X501" i="19"/>
  <c r="W501" i="19"/>
  <c r="V501" i="19"/>
  <c r="U501" i="19"/>
  <c r="T501" i="19"/>
  <c r="S501" i="19"/>
  <c r="R501" i="19"/>
  <c r="Q501" i="19"/>
  <c r="P501" i="19"/>
  <c r="O501" i="19"/>
  <c r="N501" i="19"/>
  <c r="M501" i="19"/>
  <c r="L501" i="19"/>
  <c r="K501" i="19"/>
  <c r="J501" i="19"/>
  <c r="I501" i="19"/>
  <c r="H501" i="19"/>
  <c r="G501" i="19"/>
  <c r="F501" i="19"/>
  <c r="E501" i="19"/>
  <c r="D501" i="19"/>
  <c r="AV497" i="19"/>
  <c r="AU497" i="19"/>
  <c r="AT497" i="19"/>
  <c r="AS497" i="19"/>
  <c r="AR497" i="19"/>
  <c r="AQ497" i="19"/>
  <c r="AP497" i="19"/>
  <c r="AO497" i="19"/>
  <c r="AN497" i="19"/>
  <c r="AM497" i="19"/>
  <c r="AL497" i="19"/>
  <c r="AK497" i="19"/>
  <c r="AJ497" i="19"/>
  <c r="AI497" i="19"/>
  <c r="AH497" i="19"/>
  <c r="AG497" i="19"/>
  <c r="AF497" i="19"/>
  <c r="AE497" i="19"/>
  <c r="AD497" i="19"/>
  <c r="AC497" i="19"/>
  <c r="AB497" i="19"/>
  <c r="AA497" i="19"/>
  <c r="Z497" i="19"/>
  <c r="Y497" i="19"/>
  <c r="X497" i="19"/>
  <c r="W497" i="19"/>
  <c r="V497" i="19"/>
  <c r="U497" i="19"/>
  <c r="T497" i="19"/>
  <c r="S497" i="19"/>
  <c r="R497" i="19"/>
  <c r="Q497" i="19"/>
  <c r="P497" i="19"/>
  <c r="O497" i="19"/>
  <c r="N497" i="19"/>
  <c r="M497" i="19"/>
  <c r="L497" i="19"/>
  <c r="K497" i="19"/>
  <c r="J497" i="19"/>
  <c r="I497" i="19"/>
  <c r="H497" i="19"/>
  <c r="G497" i="19"/>
  <c r="F497" i="19"/>
  <c r="E497" i="19"/>
  <c r="D497" i="19"/>
  <c r="F490" i="19"/>
  <c r="E490" i="19"/>
  <c r="A488" i="19"/>
  <c r="C483" i="19"/>
  <c r="B482" i="19"/>
  <c r="B484" i="19" s="1"/>
  <c r="AV471" i="19"/>
  <c r="AU471" i="19"/>
  <c r="AT471" i="19"/>
  <c r="AS471" i="19"/>
  <c r="AR471" i="19"/>
  <c r="AQ471" i="19"/>
  <c r="AP471" i="19"/>
  <c r="AO471" i="19"/>
  <c r="AN471" i="19"/>
  <c r="AM471" i="19"/>
  <c r="AL471" i="19"/>
  <c r="AK471" i="19"/>
  <c r="AJ471" i="19"/>
  <c r="AI471" i="19"/>
  <c r="AH471" i="19"/>
  <c r="AG471" i="19"/>
  <c r="AF471" i="19"/>
  <c r="AE471" i="19"/>
  <c r="AD471" i="19"/>
  <c r="AC471" i="19"/>
  <c r="AB471" i="19"/>
  <c r="AA471" i="19"/>
  <c r="Z471" i="19"/>
  <c r="Y471" i="19"/>
  <c r="X471" i="19"/>
  <c r="W471" i="19"/>
  <c r="V471" i="19"/>
  <c r="U471" i="19"/>
  <c r="T471" i="19"/>
  <c r="S471" i="19"/>
  <c r="R471" i="19"/>
  <c r="Q471" i="19"/>
  <c r="P471" i="19"/>
  <c r="O471" i="19"/>
  <c r="N471" i="19"/>
  <c r="M471" i="19"/>
  <c r="L471" i="19"/>
  <c r="K471" i="19"/>
  <c r="J471" i="19"/>
  <c r="I471" i="19"/>
  <c r="H471" i="19"/>
  <c r="G471" i="19"/>
  <c r="F471" i="19"/>
  <c r="E471" i="19"/>
  <c r="D471" i="19"/>
  <c r="AV467" i="19"/>
  <c r="AU467" i="19"/>
  <c r="AT467" i="19"/>
  <c r="AS467" i="19"/>
  <c r="AR467" i="19"/>
  <c r="AQ467" i="19"/>
  <c r="AP467" i="19"/>
  <c r="AO467" i="19"/>
  <c r="AN467" i="19"/>
  <c r="AM467" i="19"/>
  <c r="AL467" i="19"/>
  <c r="AK467" i="19"/>
  <c r="AJ467" i="19"/>
  <c r="AI467" i="19"/>
  <c r="AH467" i="19"/>
  <c r="AG467" i="19"/>
  <c r="AF467" i="19"/>
  <c r="AE467" i="19"/>
  <c r="AD467" i="19"/>
  <c r="AC467" i="19"/>
  <c r="AB467" i="19"/>
  <c r="AA467" i="19"/>
  <c r="Z467" i="19"/>
  <c r="Y467" i="19"/>
  <c r="X467" i="19"/>
  <c r="W467" i="19"/>
  <c r="V467" i="19"/>
  <c r="U467" i="19"/>
  <c r="T467" i="19"/>
  <c r="S467" i="19"/>
  <c r="R467" i="19"/>
  <c r="Q467" i="19"/>
  <c r="P467" i="19"/>
  <c r="O467" i="19"/>
  <c r="N467" i="19"/>
  <c r="M467" i="19"/>
  <c r="L467" i="19"/>
  <c r="K467" i="19"/>
  <c r="J467" i="19"/>
  <c r="I467" i="19"/>
  <c r="H467" i="19"/>
  <c r="G467" i="19"/>
  <c r="F467" i="19"/>
  <c r="E467" i="19"/>
  <c r="D467" i="19"/>
  <c r="F460" i="19"/>
  <c r="E460" i="19"/>
  <c r="A458" i="19"/>
  <c r="C453" i="19"/>
  <c r="AV441" i="19"/>
  <c r="AU441" i="19"/>
  <c r="AT441" i="19"/>
  <c r="AS441" i="19"/>
  <c r="AR441" i="19"/>
  <c r="AQ441" i="19"/>
  <c r="AP441" i="19"/>
  <c r="AO441" i="19"/>
  <c r="AN441" i="19"/>
  <c r="AM441" i="19"/>
  <c r="AL441" i="19"/>
  <c r="AK441" i="19"/>
  <c r="AJ441" i="19"/>
  <c r="AI441" i="19"/>
  <c r="AH441" i="19"/>
  <c r="AG441" i="19"/>
  <c r="AF441" i="19"/>
  <c r="AE441" i="19"/>
  <c r="AD441" i="19"/>
  <c r="AC441" i="19"/>
  <c r="AB441" i="19"/>
  <c r="AA441" i="19"/>
  <c r="Z441" i="19"/>
  <c r="Y441" i="19"/>
  <c r="X441" i="19"/>
  <c r="W441" i="19"/>
  <c r="V441" i="19"/>
  <c r="U441" i="19"/>
  <c r="T441" i="19"/>
  <c r="S441" i="19"/>
  <c r="R441" i="19"/>
  <c r="Q441" i="19"/>
  <c r="P441" i="19"/>
  <c r="O441" i="19"/>
  <c r="N441" i="19"/>
  <c r="M441" i="19"/>
  <c r="L441" i="19"/>
  <c r="K441" i="19"/>
  <c r="J441" i="19"/>
  <c r="I441" i="19"/>
  <c r="H441" i="19"/>
  <c r="G441" i="19"/>
  <c r="F441" i="19"/>
  <c r="E441" i="19"/>
  <c r="D441" i="19"/>
  <c r="AV437" i="19"/>
  <c r="AU437" i="19"/>
  <c r="AT437" i="19"/>
  <c r="AS437" i="19"/>
  <c r="AR437" i="19"/>
  <c r="AQ437" i="19"/>
  <c r="AP437" i="19"/>
  <c r="AO437" i="19"/>
  <c r="AN437" i="19"/>
  <c r="AM437" i="19"/>
  <c r="AL437" i="19"/>
  <c r="AK437" i="19"/>
  <c r="AJ437" i="19"/>
  <c r="AI437" i="19"/>
  <c r="AH437" i="19"/>
  <c r="AG437" i="19"/>
  <c r="AF437" i="19"/>
  <c r="AE437" i="19"/>
  <c r="AD437" i="19"/>
  <c r="AC437" i="19"/>
  <c r="AB437" i="19"/>
  <c r="AA437" i="19"/>
  <c r="Z437" i="19"/>
  <c r="Y437" i="19"/>
  <c r="X437" i="19"/>
  <c r="W437" i="19"/>
  <c r="V437" i="19"/>
  <c r="U437" i="19"/>
  <c r="T437" i="19"/>
  <c r="S437" i="19"/>
  <c r="R437" i="19"/>
  <c r="Q437" i="19"/>
  <c r="P437" i="19"/>
  <c r="O437" i="19"/>
  <c r="N437" i="19"/>
  <c r="M437" i="19"/>
  <c r="L437" i="19"/>
  <c r="K437" i="19"/>
  <c r="J437" i="19"/>
  <c r="I437" i="19"/>
  <c r="H437" i="19"/>
  <c r="G437" i="19"/>
  <c r="F437" i="19"/>
  <c r="E437" i="19"/>
  <c r="D437" i="19"/>
  <c r="F430" i="19"/>
  <c r="E430" i="19"/>
  <c r="A428" i="19"/>
  <c r="C423" i="19"/>
  <c r="AV411" i="19"/>
  <c r="AU411" i="19"/>
  <c r="AT411" i="19"/>
  <c r="AS411" i="19"/>
  <c r="AR411" i="19"/>
  <c r="AQ411" i="19"/>
  <c r="AP411" i="19"/>
  <c r="AO411" i="19"/>
  <c r="AN411" i="19"/>
  <c r="AM411" i="19"/>
  <c r="AL411" i="19"/>
  <c r="AK411" i="19"/>
  <c r="AJ411" i="19"/>
  <c r="AI411" i="19"/>
  <c r="AH411" i="19"/>
  <c r="AG411" i="19"/>
  <c r="AF411" i="19"/>
  <c r="AE411" i="19"/>
  <c r="AD411" i="19"/>
  <c r="AC411" i="19"/>
  <c r="AB411" i="19"/>
  <c r="AA411" i="19"/>
  <c r="Z411" i="19"/>
  <c r="Y411" i="19"/>
  <c r="X411" i="19"/>
  <c r="W411" i="19"/>
  <c r="V411" i="19"/>
  <c r="U411" i="19"/>
  <c r="T411" i="19"/>
  <c r="S411" i="19"/>
  <c r="R411" i="19"/>
  <c r="Q411" i="19"/>
  <c r="P411" i="19"/>
  <c r="O411" i="19"/>
  <c r="N411" i="19"/>
  <c r="M411" i="19"/>
  <c r="L411" i="19"/>
  <c r="K411" i="19"/>
  <c r="J411" i="19"/>
  <c r="I411" i="19"/>
  <c r="H411" i="19"/>
  <c r="G411" i="19"/>
  <c r="F411" i="19"/>
  <c r="E411" i="19"/>
  <c r="AV407" i="19"/>
  <c r="AU407" i="19"/>
  <c r="AT407" i="19"/>
  <c r="AS407" i="19"/>
  <c r="AR407" i="19"/>
  <c r="AQ407" i="19"/>
  <c r="AP407" i="19"/>
  <c r="AO407" i="19"/>
  <c r="AN407" i="19"/>
  <c r="AM407" i="19"/>
  <c r="AL407" i="19"/>
  <c r="AK407" i="19"/>
  <c r="AJ407" i="19"/>
  <c r="AI407" i="19"/>
  <c r="AH407" i="19"/>
  <c r="AG407" i="19"/>
  <c r="AF407" i="19"/>
  <c r="AE407" i="19"/>
  <c r="AD407" i="19"/>
  <c r="AC407" i="19"/>
  <c r="AB407" i="19"/>
  <c r="AA407" i="19"/>
  <c r="Z407" i="19"/>
  <c r="Y407" i="19"/>
  <c r="X407" i="19"/>
  <c r="W407" i="19"/>
  <c r="V407" i="19"/>
  <c r="U407" i="19"/>
  <c r="T407" i="19"/>
  <c r="S407" i="19"/>
  <c r="R407" i="19"/>
  <c r="Q407" i="19"/>
  <c r="P407" i="19"/>
  <c r="O407" i="19"/>
  <c r="N407" i="19"/>
  <c r="M407" i="19"/>
  <c r="L407" i="19"/>
  <c r="K407" i="19"/>
  <c r="J407" i="19"/>
  <c r="I407" i="19"/>
  <c r="H407" i="19"/>
  <c r="G407" i="19"/>
  <c r="F407" i="19"/>
  <c r="E407" i="19"/>
  <c r="D407" i="19"/>
  <c r="F400" i="19"/>
  <c r="E400" i="19"/>
  <c r="A398" i="19"/>
  <c r="C393" i="19"/>
  <c r="AV381" i="19"/>
  <c r="AU381" i="19"/>
  <c r="AT381" i="19"/>
  <c r="AS381" i="19"/>
  <c r="AR381" i="19"/>
  <c r="AQ381" i="19"/>
  <c r="AP381" i="19"/>
  <c r="AO381" i="19"/>
  <c r="AN381" i="19"/>
  <c r="AM381" i="19"/>
  <c r="AL381" i="19"/>
  <c r="AK381" i="19"/>
  <c r="AJ381" i="19"/>
  <c r="AI381" i="19"/>
  <c r="AH381" i="19"/>
  <c r="AG381" i="19"/>
  <c r="AF381" i="19"/>
  <c r="AE381" i="19"/>
  <c r="AD381" i="19"/>
  <c r="AC381" i="19"/>
  <c r="AB381" i="19"/>
  <c r="AA381" i="19"/>
  <c r="Z381" i="19"/>
  <c r="Y381" i="19"/>
  <c r="X381" i="19"/>
  <c r="W381" i="19"/>
  <c r="V381" i="19"/>
  <c r="U381" i="19"/>
  <c r="T381" i="19"/>
  <c r="S381" i="19"/>
  <c r="R381" i="19"/>
  <c r="Q381" i="19"/>
  <c r="P381" i="19"/>
  <c r="O381" i="19"/>
  <c r="N381" i="19"/>
  <c r="M381" i="19"/>
  <c r="L381" i="19"/>
  <c r="K381" i="19"/>
  <c r="J381" i="19"/>
  <c r="I381" i="19"/>
  <c r="H381" i="19"/>
  <c r="G381" i="19"/>
  <c r="F381" i="19"/>
  <c r="E381" i="19"/>
  <c r="D381" i="19"/>
  <c r="AV377" i="19"/>
  <c r="AU377" i="19"/>
  <c r="AT377" i="19"/>
  <c r="AS377" i="19"/>
  <c r="AR377" i="19"/>
  <c r="AQ377" i="19"/>
  <c r="AP377" i="19"/>
  <c r="AO377" i="19"/>
  <c r="AN377" i="19"/>
  <c r="AM377" i="19"/>
  <c r="AL377" i="19"/>
  <c r="AK377" i="19"/>
  <c r="AJ377" i="19"/>
  <c r="AI377" i="19"/>
  <c r="AH377" i="19"/>
  <c r="AG377" i="19"/>
  <c r="AF377" i="19"/>
  <c r="AE377" i="19"/>
  <c r="AD377" i="19"/>
  <c r="AC377" i="19"/>
  <c r="AB377" i="19"/>
  <c r="AA377" i="19"/>
  <c r="Z377" i="19"/>
  <c r="Y377" i="19"/>
  <c r="X377" i="19"/>
  <c r="W377" i="19"/>
  <c r="V377" i="19"/>
  <c r="U377" i="19"/>
  <c r="T377" i="19"/>
  <c r="S377" i="19"/>
  <c r="R377" i="19"/>
  <c r="Q377" i="19"/>
  <c r="P377" i="19"/>
  <c r="O377" i="19"/>
  <c r="N377" i="19"/>
  <c r="M377" i="19"/>
  <c r="L377" i="19"/>
  <c r="K377" i="19"/>
  <c r="J377" i="19"/>
  <c r="I377" i="19"/>
  <c r="H377" i="19"/>
  <c r="G377" i="19"/>
  <c r="F377" i="19"/>
  <c r="E377" i="19"/>
  <c r="D377" i="19"/>
  <c r="F370" i="19"/>
  <c r="E370" i="19"/>
  <c r="A368" i="19"/>
  <c r="C363" i="19"/>
  <c r="B362" i="19"/>
  <c r="B364" i="19" s="1"/>
  <c r="AV351" i="19"/>
  <c r="AU351" i="19"/>
  <c r="AT351" i="19"/>
  <c r="AS351" i="19"/>
  <c r="AR351" i="19"/>
  <c r="AQ351" i="19"/>
  <c r="AP351" i="19"/>
  <c r="AO351" i="19"/>
  <c r="AN351" i="19"/>
  <c r="AM351" i="19"/>
  <c r="AL351" i="19"/>
  <c r="AK351" i="19"/>
  <c r="AJ351" i="19"/>
  <c r="AI351" i="19"/>
  <c r="AH351" i="19"/>
  <c r="AG351" i="19"/>
  <c r="AF351" i="19"/>
  <c r="AE351" i="19"/>
  <c r="AD351" i="19"/>
  <c r="AC351" i="19"/>
  <c r="AB351" i="19"/>
  <c r="AA351" i="19"/>
  <c r="Z351" i="19"/>
  <c r="Y351" i="19"/>
  <c r="X351" i="19"/>
  <c r="W351" i="19"/>
  <c r="V351" i="19"/>
  <c r="U351" i="19"/>
  <c r="T351" i="19"/>
  <c r="S351" i="19"/>
  <c r="R351" i="19"/>
  <c r="Q351" i="19"/>
  <c r="P351" i="19"/>
  <c r="O351" i="19"/>
  <c r="N351" i="19"/>
  <c r="M351" i="19"/>
  <c r="L351" i="19"/>
  <c r="K351" i="19"/>
  <c r="J351" i="19"/>
  <c r="I351" i="19"/>
  <c r="H351" i="19"/>
  <c r="G351" i="19"/>
  <c r="F351" i="19"/>
  <c r="E351" i="19"/>
  <c r="D351" i="19"/>
  <c r="AV347" i="19"/>
  <c r="AU347" i="19"/>
  <c r="AT347" i="19"/>
  <c r="AS347" i="19"/>
  <c r="AR347" i="19"/>
  <c r="AQ347" i="19"/>
  <c r="AP347" i="19"/>
  <c r="AO347" i="19"/>
  <c r="AN347" i="19"/>
  <c r="AM347" i="19"/>
  <c r="AL347" i="19"/>
  <c r="AK347" i="19"/>
  <c r="AJ347" i="19"/>
  <c r="AI347" i="19"/>
  <c r="AH347" i="19"/>
  <c r="AG347" i="19"/>
  <c r="AF347" i="19"/>
  <c r="AE347" i="19"/>
  <c r="AD347" i="19"/>
  <c r="AC347" i="19"/>
  <c r="AB347" i="19"/>
  <c r="AA347" i="19"/>
  <c r="Z347" i="19"/>
  <c r="Y347" i="19"/>
  <c r="X347" i="19"/>
  <c r="W347" i="19"/>
  <c r="V347" i="19"/>
  <c r="U347" i="19"/>
  <c r="T347" i="19"/>
  <c r="S347" i="19"/>
  <c r="R347" i="19"/>
  <c r="Q347" i="19"/>
  <c r="P347" i="19"/>
  <c r="O347" i="19"/>
  <c r="N347" i="19"/>
  <c r="M347" i="19"/>
  <c r="L347" i="19"/>
  <c r="K347" i="19"/>
  <c r="J347" i="19"/>
  <c r="I347" i="19"/>
  <c r="H347" i="19"/>
  <c r="G347" i="19"/>
  <c r="F347" i="19"/>
  <c r="E347" i="19"/>
  <c r="D347" i="19"/>
  <c r="F340" i="19"/>
  <c r="E340" i="19"/>
  <c r="A338" i="19"/>
  <c r="C333" i="19"/>
  <c r="AV321" i="19"/>
  <c r="AU321" i="19"/>
  <c r="AT321" i="19"/>
  <c r="AS321" i="19"/>
  <c r="AR321" i="19"/>
  <c r="AQ321" i="19"/>
  <c r="AP321" i="19"/>
  <c r="AO321" i="19"/>
  <c r="AN321" i="19"/>
  <c r="AM321" i="19"/>
  <c r="AL321" i="19"/>
  <c r="AK321" i="19"/>
  <c r="AJ321" i="19"/>
  <c r="AI321" i="19"/>
  <c r="AH321" i="19"/>
  <c r="AG321" i="19"/>
  <c r="AF321" i="19"/>
  <c r="AE321" i="19"/>
  <c r="AD321" i="19"/>
  <c r="AC321" i="19"/>
  <c r="AB321" i="19"/>
  <c r="AA321" i="19"/>
  <c r="Z321" i="19"/>
  <c r="Y321" i="19"/>
  <c r="X321" i="19"/>
  <c r="W321" i="19"/>
  <c r="V321" i="19"/>
  <c r="U321" i="19"/>
  <c r="T321" i="19"/>
  <c r="S321" i="19"/>
  <c r="R321" i="19"/>
  <c r="Q321" i="19"/>
  <c r="P321" i="19"/>
  <c r="O321" i="19"/>
  <c r="N321" i="19"/>
  <c r="M321" i="19"/>
  <c r="L321" i="19"/>
  <c r="K321" i="19"/>
  <c r="J321" i="19"/>
  <c r="I321" i="19"/>
  <c r="H321" i="19"/>
  <c r="G321" i="19"/>
  <c r="F321" i="19"/>
  <c r="E321" i="19"/>
  <c r="D321" i="19"/>
  <c r="AV317" i="19"/>
  <c r="AU317" i="19"/>
  <c r="AT317" i="19"/>
  <c r="AS317" i="19"/>
  <c r="AR317" i="19"/>
  <c r="AQ317" i="19"/>
  <c r="AP317" i="19"/>
  <c r="AO317" i="19"/>
  <c r="AN317" i="19"/>
  <c r="AM317" i="19"/>
  <c r="AL317" i="19"/>
  <c r="AK317" i="19"/>
  <c r="AJ317" i="19"/>
  <c r="AI317" i="19"/>
  <c r="AH317" i="19"/>
  <c r="AG317" i="19"/>
  <c r="AF317" i="19"/>
  <c r="AE317" i="19"/>
  <c r="AD317" i="19"/>
  <c r="AC317" i="19"/>
  <c r="AB317" i="19"/>
  <c r="AA317" i="19"/>
  <c r="Z317" i="19"/>
  <c r="Y317" i="19"/>
  <c r="X317" i="19"/>
  <c r="W317" i="19"/>
  <c r="V317" i="19"/>
  <c r="U317" i="19"/>
  <c r="T317" i="19"/>
  <c r="S317" i="19"/>
  <c r="R317" i="19"/>
  <c r="Q317" i="19"/>
  <c r="P317" i="19"/>
  <c r="O317" i="19"/>
  <c r="N317" i="19"/>
  <c r="M317" i="19"/>
  <c r="L317" i="19"/>
  <c r="K317" i="19"/>
  <c r="J317" i="19"/>
  <c r="I317" i="19"/>
  <c r="H317" i="19"/>
  <c r="G317" i="19"/>
  <c r="F317" i="19"/>
  <c r="E317" i="19"/>
  <c r="D317" i="19"/>
  <c r="F310" i="19"/>
  <c r="E310" i="19"/>
  <c r="A308" i="19"/>
  <c r="AV291" i="19"/>
  <c r="AU291" i="19"/>
  <c r="AT291" i="19"/>
  <c r="AS291" i="19"/>
  <c r="AR291" i="19"/>
  <c r="AQ291" i="19"/>
  <c r="AP291" i="19"/>
  <c r="AO291" i="19"/>
  <c r="AN291" i="19"/>
  <c r="AM291" i="19"/>
  <c r="AL291" i="19"/>
  <c r="AK291" i="19"/>
  <c r="AJ291" i="19"/>
  <c r="AI291" i="19"/>
  <c r="AH291" i="19"/>
  <c r="AG291" i="19"/>
  <c r="AF291" i="19"/>
  <c r="AE291" i="19"/>
  <c r="AD291" i="19"/>
  <c r="AC291" i="19"/>
  <c r="AB291" i="19"/>
  <c r="AA291" i="19"/>
  <c r="Z291" i="19"/>
  <c r="Y291" i="19"/>
  <c r="X291" i="19"/>
  <c r="W291" i="19"/>
  <c r="V291" i="19"/>
  <c r="U291" i="19"/>
  <c r="T291" i="19"/>
  <c r="S291" i="19"/>
  <c r="R291" i="19"/>
  <c r="Q291" i="19"/>
  <c r="P291" i="19"/>
  <c r="O291" i="19"/>
  <c r="N291" i="19"/>
  <c r="M291" i="19"/>
  <c r="L291" i="19"/>
  <c r="K291" i="19"/>
  <c r="J291" i="19"/>
  <c r="I291" i="19"/>
  <c r="H291" i="19"/>
  <c r="G291" i="19"/>
  <c r="F291" i="19"/>
  <c r="E291" i="19"/>
  <c r="D291" i="19"/>
  <c r="AV287" i="19"/>
  <c r="AU287" i="19"/>
  <c r="AT287" i="19"/>
  <c r="AS287" i="19"/>
  <c r="AR287" i="19"/>
  <c r="AQ287" i="19"/>
  <c r="AP287" i="19"/>
  <c r="AO287" i="19"/>
  <c r="AN287" i="19"/>
  <c r="AM287" i="19"/>
  <c r="AL287" i="19"/>
  <c r="AK287" i="19"/>
  <c r="AJ287" i="19"/>
  <c r="AI287" i="19"/>
  <c r="AH287" i="19"/>
  <c r="AG287" i="19"/>
  <c r="AF287" i="19"/>
  <c r="AE287" i="19"/>
  <c r="AD287" i="19"/>
  <c r="AC287" i="19"/>
  <c r="AB287" i="19"/>
  <c r="AA287" i="19"/>
  <c r="Z287" i="19"/>
  <c r="Y287" i="19"/>
  <c r="X287" i="19"/>
  <c r="W287" i="19"/>
  <c r="V287" i="19"/>
  <c r="U287" i="19"/>
  <c r="T287" i="19"/>
  <c r="S287" i="19"/>
  <c r="R287" i="19"/>
  <c r="Q287" i="19"/>
  <c r="P287" i="19"/>
  <c r="O287" i="19"/>
  <c r="N287" i="19"/>
  <c r="M287" i="19"/>
  <c r="L287" i="19"/>
  <c r="K287" i="19"/>
  <c r="J287" i="19"/>
  <c r="I287" i="19"/>
  <c r="H287" i="19"/>
  <c r="G287" i="19"/>
  <c r="F287" i="19"/>
  <c r="E287" i="19"/>
  <c r="D287" i="19"/>
  <c r="C303" i="19"/>
  <c r="F280" i="19"/>
  <c r="E280" i="19"/>
  <c r="A278" i="19"/>
  <c r="AV261" i="19"/>
  <c r="AU261" i="19"/>
  <c r="AT261" i="19"/>
  <c r="AS261" i="19"/>
  <c r="AR261" i="19"/>
  <c r="AQ261" i="19"/>
  <c r="AP261" i="19"/>
  <c r="AO261" i="19"/>
  <c r="AN261" i="19"/>
  <c r="AM261" i="19"/>
  <c r="AL261" i="19"/>
  <c r="AK261" i="19"/>
  <c r="AJ261" i="19"/>
  <c r="AI261" i="19"/>
  <c r="AH261" i="19"/>
  <c r="AG261" i="19"/>
  <c r="AF261" i="19"/>
  <c r="AE261" i="19"/>
  <c r="AD261" i="19"/>
  <c r="AC261" i="19"/>
  <c r="AB261" i="19"/>
  <c r="AA261" i="19"/>
  <c r="Z261" i="19"/>
  <c r="Y261" i="19"/>
  <c r="X261" i="19"/>
  <c r="W261" i="19"/>
  <c r="V261" i="19"/>
  <c r="U261" i="19"/>
  <c r="T261" i="19"/>
  <c r="S261" i="19"/>
  <c r="R261" i="19"/>
  <c r="Q261" i="19"/>
  <c r="P261" i="19"/>
  <c r="O261" i="19"/>
  <c r="N261" i="19"/>
  <c r="M261" i="19"/>
  <c r="L261" i="19"/>
  <c r="K261" i="19"/>
  <c r="J261" i="19"/>
  <c r="I261" i="19"/>
  <c r="H261" i="19"/>
  <c r="G261" i="19"/>
  <c r="F261" i="19"/>
  <c r="E261" i="19"/>
  <c r="D261" i="19"/>
  <c r="AV257" i="19"/>
  <c r="AU257" i="19"/>
  <c r="AT257" i="19"/>
  <c r="AS257" i="19"/>
  <c r="AR257" i="19"/>
  <c r="AQ257" i="19"/>
  <c r="AP257" i="19"/>
  <c r="AO257" i="19"/>
  <c r="AN257" i="19"/>
  <c r="AM257" i="19"/>
  <c r="AL257" i="19"/>
  <c r="AK257" i="19"/>
  <c r="AJ257" i="19"/>
  <c r="AI257" i="19"/>
  <c r="AH257" i="19"/>
  <c r="AG257" i="19"/>
  <c r="AF257" i="19"/>
  <c r="AE257" i="19"/>
  <c r="AD257" i="19"/>
  <c r="AC257" i="19"/>
  <c r="AB257" i="19"/>
  <c r="AA257" i="19"/>
  <c r="Z257" i="19"/>
  <c r="Y257" i="19"/>
  <c r="X257" i="19"/>
  <c r="W257" i="19"/>
  <c r="V257" i="19"/>
  <c r="U257" i="19"/>
  <c r="T257" i="19"/>
  <c r="S257" i="19"/>
  <c r="R257" i="19"/>
  <c r="Q257" i="19"/>
  <c r="P257" i="19"/>
  <c r="O257" i="19"/>
  <c r="N257" i="19"/>
  <c r="M257" i="19"/>
  <c r="L257" i="19"/>
  <c r="K257" i="19"/>
  <c r="J257" i="19"/>
  <c r="I257" i="19"/>
  <c r="H257" i="19"/>
  <c r="G257" i="19"/>
  <c r="F257" i="19"/>
  <c r="E257" i="19"/>
  <c r="D257" i="19"/>
  <c r="F250" i="19"/>
  <c r="E250" i="19"/>
  <c r="A248" i="19"/>
  <c r="AV231" i="19"/>
  <c r="AU231" i="19"/>
  <c r="AT231" i="19"/>
  <c r="AS231" i="19"/>
  <c r="AR231" i="19"/>
  <c r="AQ231" i="19"/>
  <c r="AP231" i="19"/>
  <c r="AO231" i="19"/>
  <c r="AN231" i="19"/>
  <c r="AM231" i="19"/>
  <c r="AL231" i="19"/>
  <c r="AK231" i="19"/>
  <c r="AJ231" i="19"/>
  <c r="AI231" i="19"/>
  <c r="AH231" i="19"/>
  <c r="AG231" i="19"/>
  <c r="AF231" i="19"/>
  <c r="AE231" i="19"/>
  <c r="AD231" i="19"/>
  <c r="AC231" i="19"/>
  <c r="AB231" i="19"/>
  <c r="AA231" i="19"/>
  <c r="Z231" i="19"/>
  <c r="Y231" i="19"/>
  <c r="X231" i="19"/>
  <c r="W231" i="19"/>
  <c r="V231" i="19"/>
  <c r="U231" i="19"/>
  <c r="T231" i="19"/>
  <c r="S231" i="19"/>
  <c r="R231" i="19"/>
  <c r="Q231" i="19"/>
  <c r="P231" i="19"/>
  <c r="O231" i="19"/>
  <c r="N231" i="19"/>
  <c r="M231" i="19"/>
  <c r="L231" i="19"/>
  <c r="K231" i="19"/>
  <c r="J231" i="19"/>
  <c r="I231" i="19"/>
  <c r="H231" i="19"/>
  <c r="G231" i="19"/>
  <c r="F231" i="19"/>
  <c r="E231" i="19"/>
  <c r="D231" i="19"/>
  <c r="AV227" i="19"/>
  <c r="AU227" i="19"/>
  <c r="AT227" i="19"/>
  <c r="AS227" i="19"/>
  <c r="AR227" i="19"/>
  <c r="AQ227" i="19"/>
  <c r="AP227" i="19"/>
  <c r="AO227" i="19"/>
  <c r="AN227" i="19"/>
  <c r="AM227" i="19"/>
  <c r="AL227" i="19"/>
  <c r="AK227" i="19"/>
  <c r="AJ227" i="19"/>
  <c r="AI227" i="19"/>
  <c r="AH227" i="19"/>
  <c r="AG227" i="19"/>
  <c r="AF227" i="19"/>
  <c r="AE227" i="19"/>
  <c r="AD227" i="19"/>
  <c r="AC227" i="19"/>
  <c r="AB227" i="19"/>
  <c r="AA227" i="19"/>
  <c r="Z227" i="19"/>
  <c r="Y227" i="19"/>
  <c r="X227" i="19"/>
  <c r="W227" i="19"/>
  <c r="V227" i="19"/>
  <c r="U227" i="19"/>
  <c r="T227" i="19"/>
  <c r="S227" i="19"/>
  <c r="R227" i="19"/>
  <c r="Q227" i="19"/>
  <c r="P227" i="19"/>
  <c r="O227" i="19"/>
  <c r="N227" i="19"/>
  <c r="M227" i="19"/>
  <c r="L227" i="19"/>
  <c r="K227" i="19"/>
  <c r="J227" i="19"/>
  <c r="I227" i="19"/>
  <c r="H227" i="19"/>
  <c r="G227" i="19"/>
  <c r="F227" i="19"/>
  <c r="E227" i="19"/>
  <c r="D227" i="19"/>
  <c r="C243" i="19"/>
  <c r="F220" i="19"/>
  <c r="E220" i="19"/>
  <c r="A218" i="19"/>
  <c r="AV201" i="19"/>
  <c r="AU201" i="19"/>
  <c r="AT201" i="19"/>
  <c r="AS201" i="19"/>
  <c r="AR201" i="19"/>
  <c r="AQ201" i="19"/>
  <c r="AP201" i="19"/>
  <c r="AO201" i="19"/>
  <c r="AN201" i="19"/>
  <c r="AM201" i="19"/>
  <c r="AL201" i="19"/>
  <c r="AK201" i="19"/>
  <c r="AJ201" i="19"/>
  <c r="AI201" i="19"/>
  <c r="AH201" i="19"/>
  <c r="AG201" i="19"/>
  <c r="AF201" i="19"/>
  <c r="AE201" i="19"/>
  <c r="AD201" i="19"/>
  <c r="AC201" i="19"/>
  <c r="AB201" i="19"/>
  <c r="AA201" i="19"/>
  <c r="Z201" i="19"/>
  <c r="Y201" i="19"/>
  <c r="X201" i="19"/>
  <c r="W201" i="19"/>
  <c r="V201" i="19"/>
  <c r="U201" i="19"/>
  <c r="T201" i="19"/>
  <c r="S201" i="19"/>
  <c r="R201" i="19"/>
  <c r="Q201" i="19"/>
  <c r="P201" i="19"/>
  <c r="O201" i="19"/>
  <c r="N201" i="19"/>
  <c r="M201" i="19"/>
  <c r="L201" i="19"/>
  <c r="K201" i="19"/>
  <c r="J201" i="19"/>
  <c r="I201" i="19"/>
  <c r="H201" i="19"/>
  <c r="G201" i="19"/>
  <c r="F201" i="19"/>
  <c r="E201" i="19"/>
  <c r="D201" i="19"/>
  <c r="AV197" i="19"/>
  <c r="AU197" i="19"/>
  <c r="AT197" i="19"/>
  <c r="AS197" i="19"/>
  <c r="AR197" i="19"/>
  <c r="AQ197" i="19"/>
  <c r="AP197" i="19"/>
  <c r="AO197" i="19"/>
  <c r="AN197" i="19"/>
  <c r="AM197" i="19"/>
  <c r="AL197" i="19"/>
  <c r="AK197" i="19"/>
  <c r="AJ197" i="19"/>
  <c r="AI197" i="19"/>
  <c r="AH197" i="19"/>
  <c r="AG197" i="19"/>
  <c r="AF197" i="19"/>
  <c r="AE197" i="19"/>
  <c r="AD197" i="19"/>
  <c r="AC197" i="19"/>
  <c r="AB197" i="19"/>
  <c r="AA197" i="19"/>
  <c r="Z197" i="19"/>
  <c r="Y197" i="19"/>
  <c r="X197" i="19"/>
  <c r="W197" i="19"/>
  <c r="V197" i="19"/>
  <c r="U197" i="19"/>
  <c r="T197" i="19"/>
  <c r="S197" i="19"/>
  <c r="R197" i="19"/>
  <c r="Q197" i="19"/>
  <c r="P197" i="19"/>
  <c r="O197" i="19"/>
  <c r="N197" i="19"/>
  <c r="M197" i="19"/>
  <c r="L197" i="19"/>
  <c r="K197" i="19"/>
  <c r="J197" i="19"/>
  <c r="I197" i="19"/>
  <c r="H197" i="19"/>
  <c r="G197" i="19"/>
  <c r="F197" i="19"/>
  <c r="E197" i="19"/>
  <c r="D197" i="19"/>
  <c r="C213" i="19"/>
  <c r="F190" i="19"/>
  <c r="E190" i="19"/>
  <c r="A188" i="19"/>
  <c r="AV171" i="19"/>
  <c r="AU171" i="19"/>
  <c r="AT171" i="19"/>
  <c r="AS171" i="19"/>
  <c r="AR171" i="19"/>
  <c r="AQ171" i="19"/>
  <c r="AP171" i="19"/>
  <c r="AO171" i="19"/>
  <c r="AN171" i="19"/>
  <c r="AM171" i="19"/>
  <c r="AL171" i="19"/>
  <c r="AK171" i="19"/>
  <c r="AJ171" i="19"/>
  <c r="AI171" i="19"/>
  <c r="AH171" i="19"/>
  <c r="AG171" i="19"/>
  <c r="AF171" i="19"/>
  <c r="AE171" i="19"/>
  <c r="AD171" i="19"/>
  <c r="AC171" i="19"/>
  <c r="AB171" i="19"/>
  <c r="AA171" i="19"/>
  <c r="Z171" i="19"/>
  <c r="Y171" i="19"/>
  <c r="X171" i="19"/>
  <c r="W171" i="19"/>
  <c r="V171" i="19"/>
  <c r="U171" i="19"/>
  <c r="T171" i="19"/>
  <c r="S171" i="19"/>
  <c r="R171" i="19"/>
  <c r="Q171" i="19"/>
  <c r="P171" i="19"/>
  <c r="O171" i="19"/>
  <c r="N171" i="19"/>
  <c r="M171" i="19"/>
  <c r="L171" i="19"/>
  <c r="K171" i="19"/>
  <c r="J171" i="19"/>
  <c r="I171" i="19"/>
  <c r="H171" i="19"/>
  <c r="G171" i="19"/>
  <c r="F171" i="19"/>
  <c r="E171" i="19"/>
  <c r="D171" i="19"/>
  <c r="AV167" i="19"/>
  <c r="AU167" i="19"/>
  <c r="AT167" i="19"/>
  <c r="AS167" i="19"/>
  <c r="AR167" i="19"/>
  <c r="AQ167" i="19"/>
  <c r="AP167" i="19"/>
  <c r="AO167" i="19"/>
  <c r="AN167" i="19"/>
  <c r="AM167" i="19"/>
  <c r="AL167" i="19"/>
  <c r="AK167" i="19"/>
  <c r="AJ167" i="19"/>
  <c r="AI167" i="19"/>
  <c r="AH167" i="19"/>
  <c r="AG167" i="19"/>
  <c r="AF167" i="19"/>
  <c r="AE167" i="19"/>
  <c r="AD167" i="19"/>
  <c r="AC167" i="19"/>
  <c r="AB167" i="19"/>
  <c r="AA167" i="19"/>
  <c r="Z167" i="19"/>
  <c r="Y167" i="19"/>
  <c r="X167" i="19"/>
  <c r="W167" i="19"/>
  <c r="V167" i="19"/>
  <c r="U167" i="19"/>
  <c r="T167" i="19"/>
  <c r="S167" i="19"/>
  <c r="R167" i="19"/>
  <c r="Q167" i="19"/>
  <c r="P167" i="19"/>
  <c r="O167" i="19"/>
  <c r="N167" i="19"/>
  <c r="M167" i="19"/>
  <c r="L167" i="19"/>
  <c r="K167" i="19"/>
  <c r="J167" i="19"/>
  <c r="I167" i="19"/>
  <c r="H167" i="19"/>
  <c r="G167" i="19"/>
  <c r="F167" i="19"/>
  <c r="E167" i="19"/>
  <c r="D167" i="19"/>
  <c r="C183" i="19"/>
  <c r="F160" i="19"/>
  <c r="E160" i="19"/>
  <c r="A158" i="19"/>
  <c r="AV141" i="19"/>
  <c r="AU141" i="19"/>
  <c r="AT141" i="19"/>
  <c r="AS141" i="19"/>
  <c r="AR141" i="19"/>
  <c r="AQ141" i="19"/>
  <c r="AP141" i="19"/>
  <c r="AO141" i="19"/>
  <c r="AN141" i="19"/>
  <c r="AM141" i="19"/>
  <c r="AL141" i="19"/>
  <c r="AK141" i="19"/>
  <c r="AJ141" i="19"/>
  <c r="AI141" i="19"/>
  <c r="AH141" i="19"/>
  <c r="AG141" i="19"/>
  <c r="AF141" i="19"/>
  <c r="AE141" i="19"/>
  <c r="AD141" i="19"/>
  <c r="AC141" i="19"/>
  <c r="AB141" i="19"/>
  <c r="AA141" i="19"/>
  <c r="Z141" i="19"/>
  <c r="Y141" i="19"/>
  <c r="X141" i="19"/>
  <c r="W141" i="19"/>
  <c r="V141" i="19"/>
  <c r="U141" i="19"/>
  <c r="T141" i="19"/>
  <c r="S141" i="19"/>
  <c r="R141" i="19"/>
  <c r="Q141" i="19"/>
  <c r="P141" i="19"/>
  <c r="O141" i="19"/>
  <c r="N141" i="19"/>
  <c r="M141" i="19"/>
  <c r="L141" i="19"/>
  <c r="K141" i="19"/>
  <c r="J141" i="19"/>
  <c r="I141" i="19"/>
  <c r="H141" i="19"/>
  <c r="G141" i="19"/>
  <c r="F141" i="19"/>
  <c r="E141" i="19"/>
  <c r="D141" i="19"/>
  <c r="AV137" i="19"/>
  <c r="AU137" i="19"/>
  <c r="AT137" i="19"/>
  <c r="AS137" i="19"/>
  <c r="AR137" i="19"/>
  <c r="AQ137" i="19"/>
  <c r="AP137" i="19"/>
  <c r="AO137" i="19"/>
  <c r="AN137" i="19"/>
  <c r="AM137" i="19"/>
  <c r="AL137" i="19"/>
  <c r="AK137" i="19"/>
  <c r="AJ137" i="19"/>
  <c r="AI137" i="19"/>
  <c r="AH137" i="19"/>
  <c r="AG137" i="19"/>
  <c r="AF137" i="19"/>
  <c r="AE137" i="19"/>
  <c r="AD137" i="19"/>
  <c r="AC137" i="19"/>
  <c r="AB137" i="19"/>
  <c r="AA137" i="19"/>
  <c r="Z137" i="19"/>
  <c r="Y137" i="19"/>
  <c r="X137" i="19"/>
  <c r="W137" i="19"/>
  <c r="V137" i="19"/>
  <c r="U137" i="19"/>
  <c r="T137" i="19"/>
  <c r="S137" i="19"/>
  <c r="R137" i="19"/>
  <c r="Q137" i="19"/>
  <c r="P137" i="19"/>
  <c r="O137" i="19"/>
  <c r="N137" i="19"/>
  <c r="M137" i="19"/>
  <c r="L137" i="19"/>
  <c r="K137" i="19"/>
  <c r="J137" i="19"/>
  <c r="I137" i="19"/>
  <c r="H137" i="19"/>
  <c r="G137" i="19"/>
  <c r="F137" i="19"/>
  <c r="E137" i="19"/>
  <c r="D137" i="19"/>
  <c r="F130" i="19"/>
  <c r="E130" i="19"/>
  <c r="A128" i="19"/>
  <c r="B122" i="19"/>
  <c r="B124" i="19" s="1"/>
  <c r="AV111" i="19"/>
  <c r="AU111" i="19"/>
  <c r="AT111" i="19"/>
  <c r="AS111" i="19"/>
  <c r="AR111" i="19"/>
  <c r="AQ111" i="19"/>
  <c r="AP111" i="19"/>
  <c r="AO111" i="19"/>
  <c r="AN111" i="19"/>
  <c r="AM111" i="19"/>
  <c r="AL111" i="19"/>
  <c r="AK111" i="19"/>
  <c r="AJ111" i="19"/>
  <c r="AI111" i="19"/>
  <c r="AH111" i="19"/>
  <c r="AG111" i="19"/>
  <c r="AF111" i="19"/>
  <c r="AE111" i="19"/>
  <c r="AD111" i="19"/>
  <c r="AC111" i="19"/>
  <c r="AB111" i="19"/>
  <c r="AA111" i="19"/>
  <c r="Z111" i="19"/>
  <c r="Y111" i="19"/>
  <c r="X111" i="19"/>
  <c r="W111" i="19"/>
  <c r="V111" i="19"/>
  <c r="U111" i="19"/>
  <c r="T111" i="19"/>
  <c r="S111" i="19"/>
  <c r="R111" i="19"/>
  <c r="Q111" i="19"/>
  <c r="P111" i="19"/>
  <c r="O111" i="19"/>
  <c r="N111" i="19"/>
  <c r="M111" i="19"/>
  <c r="L111" i="19"/>
  <c r="K111" i="19"/>
  <c r="J111" i="19"/>
  <c r="I111" i="19"/>
  <c r="H111" i="19"/>
  <c r="G111" i="19"/>
  <c r="F111" i="19"/>
  <c r="E111" i="19"/>
  <c r="D111" i="19"/>
  <c r="AV107" i="19"/>
  <c r="AU107" i="19"/>
  <c r="AT107" i="19"/>
  <c r="AS107" i="19"/>
  <c r="AR107" i="19"/>
  <c r="AQ107" i="19"/>
  <c r="AP107" i="19"/>
  <c r="AO107" i="19"/>
  <c r="AN107" i="19"/>
  <c r="AM107" i="19"/>
  <c r="AL107" i="19"/>
  <c r="AK107" i="19"/>
  <c r="AJ107" i="19"/>
  <c r="AI107" i="19"/>
  <c r="AH107" i="19"/>
  <c r="AG107" i="19"/>
  <c r="AF107" i="19"/>
  <c r="AE107" i="19"/>
  <c r="AD107" i="19"/>
  <c r="AC107" i="19"/>
  <c r="AB107" i="19"/>
  <c r="AA107" i="19"/>
  <c r="Z107" i="19"/>
  <c r="Y107" i="19"/>
  <c r="X107" i="19"/>
  <c r="W107" i="19"/>
  <c r="V107" i="19"/>
  <c r="U107" i="19"/>
  <c r="T107" i="19"/>
  <c r="S107" i="19"/>
  <c r="R107" i="19"/>
  <c r="Q107" i="19"/>
  <c r="P107" i="19"/>
  <c r="O107" i="19"/>
  <c r="N107" i="19"/>
  <c r="M107" i="19"/>
  <c r="L107" i="19"/>
  <c r="K107" i="19"/>
  <c r="J107" i="19"/>
  <c r="I107" i="19"/>
  <c r="H107" i="19"/>
  <c r="G107" i="19"/>
  <c r="F107" i="19"/>
  <c r="E107" i="19"/>
  <c r="D107" i="19"/>
  <c r="C123" i="19"/>
  <c r="F100" i="19"/>
  <c r="E100" i="19"/>
  <c r="A98" i="19"/>
  <c r="AV81" i="19"/>
  <c r="AU81" i="19"/>
  <c r="AT81" i="19"/>
  <c r="AS81" i="19"/>
  <c r="AR81" i="19"/>
  <c r="AQ81" i="19"/>
  <c r="AP81" i="19"/>
  <c r="AO81" i="19"/>
  <c r="AN81" i="19"/>
  <c r="AM81" i="19"/>
  <c r="AL81" i="19"/>
  <c r="AK81" i="19"/>
  <c r="AJ81" i="19"/>
  <c r="AI81" i="19"/>
  <c r="AH81" i="19"/>
  <c r="AG81" i="19"/>
  <c r="AF81" i="19"/>
  <c r="AE81" i="19"/>
  <c r="AD81" i="19"/>
  <c r="AC81" i="19"/>
  <c r="AB81" i="19"/>
  <c r="AA81" i="19"/>
  <c r="Z81" i="19"/>
  <c r="Y81" i="19"/>
  <c r="X81" i="19"/>
  <c r="W81" i="19"/>
  <c r="V81" i="19"/>
  <c r="U81" i="19"/>
  <c r="T81" i="19"/>
  <c r="S81" i="19"/>
  <c r="R81" i="19"/>
  <c r="Q81" i="19"/>
  <c r="P81" i="19"/>
  <c r="O81" i="19"/>
  <c r="N81" i="19"/>
  <c r="M81" i="19"/>
  <c r="L81" i="19"/>
  <c r="K81" i="19"/>
  <c r="J81" i="19"/>
  <c r="I81" i="19"/>
  <c r="H81" i="19"/>
  <c r="G81" i="19"/>
  <c r="F81" i="19"/>
  <c r="E81" i="19"/>
  <c r="D81" i="19"/>
  <c r="AV77" i="19"/>
  <c r="AU77" i="19"/>
  <c r="AT77" i="19"/>
  <c r="AS77" i="19"/>
  <c r="AR77" i="19"/>
  <c r="AQ77" i="19"/>
  <c r="AP77" i="19"/>
  <c r="AO77" i="19"/>
  <c r="AN77" i="19"/>
  <c r="AM77" i="19"/>
  <c r="AL77" i="19"/>
  <c r="AK77" i="19"/>
  <c r="AJ77" i="19"/>
  <c r="AI77" i="19"/>
  <c r="AH77" i="19"/>
  <c r="AG77" i="19"/>
  <c r="AF77" i="19"/>
  <c r="AE77" i="19"/>
  <c r="AD77" i="19"/>
  <c r="AC77" i="19"/>
  <c r="AB77" i="19"/>
  <c r="AA77" i="19"/>
  <c r="Z77" i="19"/>
  <c r="Y77" i="19"/>
  <c r="X77" i="19"/>
  <c r="W77" i="19"/>
  <c r="V77" i="19"/>
  <c r="U77" i="19"/>
  <c r="T77" i="19"/>
  <c r="S77" i="19"/>
  <c r="R77" i="19"/>
  <c r="Q77" i="19"/>
  <c r="P77" i="19"/>
  <c r="O77" i="19"/>
  <c r="N77" i="19"/>
  <c r="M77" i="19"/>
  <c r="L77" i="19"/>
  <c r="K77" i="19"/>
  <c r="J77" i="19"/>
  <c r="I77" i="19"/>
  <c r="H77" i="19"/>
  <c r="G77" i="19"/>
  <c r="F77" i="19"/>
  <c r="E77" i="19"/>
  <c r="D77" i="19"/>
  <c r="C93" i="19"/>
  <c r="F70" i="19"/>
  <c r="E70" i="19"/>
  <c r="A68" i="19"/>
  <c r="AV51" i="19"/>
  <c r="AU51" i="19"/>
  <c r="AT51" i="19"/>
  <c r="AS51" i="19"/>
  <c r="AR51" i="19"/>
  <c r="AQ51" i="19"/>
  <c r="AP51" i="19"/>
  <c r="AO51" i="19"/>
  <c r="AN51" i="19"/>
  <c r="AM51" i="19"/>
  <c r="AL51" i="19"/>
  <c r="AK51" i="19"/>
  <c r="AJ51" i="19"/>
  <c r="AI51" i="19"/>
  <c r="AH51" i="19"/>
  <c r="AG51" i="19"/>
  <c r="AF51" i="19"/>
  <c r="AE51" i="19"/>
  <c r="AD51" i="19"/>
  <c r="AC51" i="19"/>
  <c r="AB51" i="19"/>
  <c r="AA51" i="19"/>
  <c r="Z51" i="19"/>
  <c r="Y51" i="19"/>
  <c r="X51" i="19"/>
  <c r="W51" i="19"/>
  <c r="V51" i="19"/>
  <c r="U51" i="19"/>
  <c r="T51" i="19"/>
  <c r="S51" i="19"/>
  <c r="R51" i="19"/>
  <c r="Q51" i="19"/>
  <c r="P51" i="19"/>
  <c r="O51" i="19"/>
  <c r="N51" i="19"/>
  <c r="M51" i="19"/>
  <c r="L51" i="19"/>
  <c r="K51" i="19"/>
  <c r="J51" i="19"/>
  <c r="I51" i="19"/>
  <c r="H51" i="19"/>
  <c r="G51" i="19"/>
  <c r="F51" i="19"/>
  <c r="E51" i="19"/>
  <c r="D51" i="19"/>
  <c r="AV47" i="19"/>
  <c r="AU47" i="19"/>
  <c r="AT47" i="19"/>
  <c r="AS47" i="19"/>
  <c r="AR47" i="19"/>
  <c r="AQ47" i="19"/>
  <c r="AP47" i="19"/>
  <c r="AO47" i="19"/>
  <c r="AN47" i="19"/>
  <c r="AM47" i="19"/>
  <c r="AL47" i="19"/>
  <c r="AK47" i="19"/>
  <c r="AJ47" i="19"/>
  <c r="AI47" i="19"/>
  <c r="AH47" i="19"/>
  <c r="AG47" i="19"/>
  <c r="AF47" i="19"/>
  <c r="AE47" i="19"/>
  <c r="AD47" i="19"/>
  <c r="AC47" i="19"/>
  <c r="AB47" i="19"/>
  <c r="AA47" i="19"/>
  <c r="Z47" i="19"/>
  <c r="Y47" i="19"/>
  <c r="X47" i="19"/>
  <c r="W47" i="19"/>
  <c r="V47" i="19"/>
  <c r="U47" i="19"/>
  <c r="T47" i="19"/>
  <c r="S47" i="19"/>
  <c r="R47" i="19"/>
  <c r="Q47" i="19"/>
  <c r="P47" i="19"/>
  <c r="O47" i="19"/>
  <c r="N47" i="19"/>
  <c r="M47" i="19"/>
  <c r="L47" i="19"/>
  <c r="K47" i="19"/>
  <c r="J47" i="19"/>
  <c r="I47" i="19"/>
  <c r="H47" i="19"/>
  <c r="G47" i="19"/>
  <c r="F47" i="19"/>
  <c r="E47" i="19"/>
  <c r="D47" i="19"/>
  <c r="C63" i="19"/>
  <c r="F40" i="19"/>
  <c r="E40" i="19"/>
  <c r="A38" i="19"/>
  <c r="C33" i="19"/>
  <c r="AV21" i="19"/>
  <c r="AU21" i="19"/>
  <c r="AT21" i="19"/>
  <c r="AS21" i="19"/>
  <c r="AR21" i="19"/>
  <c r="AQ21" i="19"/>
  <c r="AP21" i="19"/>
  <c r="AO21" i="19"/>
  <c r="AN21" i="19"/>
  <c r="AM21" i="19"/>
  <c r="AL21" i="19"/>
  <c r="AK21" i="19"/>
  <c r="AJ21" i="19"/>
  <c r="AI21" i="19"/>
  <c r="AH21" i="19"/>
  <c r="AG21" i="19"/>
  <c r="AF21" i="19"/>
  <c r="AE21"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18" i="19"/>
  <c r="H1" i="19" s="1"/>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B32" i="19"/>
  <c r="B34" i="19" s="1"/>
  <c r="F10" i="19"/>
  <c r="E10" i="19"/>
  <c r="A8" i="19"/>
  <c r="B542" i="19" l="1"/>
  <c r="B544" i="19" s="1"/>
  <c r="B332" i="19"/>
  <c r="B334" i="19" s="1"/>
  <c r="B392" i="19"/>
  <c r="B394" i="19" s="1"/>
  <c r="B452" i="19"/>
  <c r="B454" i="19" s="1"/>
  <c r="B512" i="19"/>
  <c r="B514" i="19" s="1"/>
  <c r="B572" i="19"/>
  <c r="B574" i="19" s="1"/>
  <c r="B212" i="19"/>
  <c r="B272" i="19"/>
  <c r="B274" i="19" s="1"/>
  <c r="C273" i="19"/>
  <c r="B92" i="19"/>
  <c r="B94" i="19" s="1"/>
  <c r="B152" i="19"/>
  <c r="B154" i="19" s="1"/>
  <c r="B602" i="19"/>
  <c r="B604" i="19" s="1"/>
  <c r="B422" i="19"/>
  <c r="B424" i="19" s="1"/>
  <c r="B242" i="19"/>
  <c r="B244" i="19" s="1"/>
  <c r="B182" i="19"/>
  <c r="B184" i="19" s="1"/>
  <c r="B302" i="19"/>
  <c r="B304" i="19" s="1"/>
  <c r="B62" i="19"/>
  <c r="B64" i="19" s="1"/>
  <c r="C153" i="19" l="1"/>
  <c r="B6" i="2"/>
  <c r="Y2" i="18"/>
  <c r="AA18" i="18"/>
  <c r="AA2" i="18" s="1"/>
  <c r="D18" i="15" l="1"/>
  <c r="H1" i="15" s="1"/>
  <c r="D93" i="5" l="1"/>
  <c r="J604" i="5" l="1"/>
  <c r="J574" i="5"/>
  <c r="J544" i="5"/>
  <c r="J514" i="5"/>
  <c r="J484" i="5"/>
  <c r="J454" i="5"/>
  <c r="J424" i="5"/>
  <c r="J394" i="5"/>
  <c r="J364" i="5"/>
  <c r="J334" i="5"/>
  <c r="J304" i="5"/>
  <c r="J274" i="5"/>
  <c r="J244" i="5"/>
  <c r="J214" i="5"/>
  <c r="J184" i="5"/>
  <c r="J154" i="5"/>
  <c r="J124" i="5"/>
  <c r="J94" i="5"/>
  <c r="J34" i="5"/>
  <c r="J64" i="5"/>
  <c r="C33" i="5" l="1"/>
  <c r="AH63" i="5" l="1"/>
  <c r="AH62" i="5"/>
  <c r="AH61" i="5"/>
  <c r="AH60" i="5"/>
  <c r="AH59" i="5"/>
  <c r="AH58" i="5"/>
  <c r="AH57" i="5"/>
  <c r="D603" i="5" l="1"/>
  <c r="C603" i="5"/>
  <c r="D573" i="5"/>
  <c r="C573" i="5"/>
  <c r="D543" i="5"/>
  <c r="C543" i="5"/>
  <c r="D513" i="5"/>
  <c r="C513" i="5"/>
  <c r="D483" i="5"/>
  <c r="C483" i="5"/>
  <c r="D453" i="5"/>
  <c r="C453" i="5"/>
  <c r="D423" i="5"/>
  <c r="C423" i="5"/>
  <c r="D393" i="5"/>
  <c r="C393" i="5"/>
  <c r="D363" i="5"/>
  <c r="C363" i="5"/>
  <c r="D333" i="5"/>
  <c r="C333" i="5"/>
  <c r="D303" i="5"/>
  <c r="C303" i="5"/>
  <c r="D273" i="5"/>
  <c r="C273" i="5"/>
  <c r="D243" i="5"/>
  <c r="C243" i="5"/>
  <c r="D213" i="5"/>
  <c r="C213" i="5"/>
  <c r="D183" i="5"/>
  <c r="C183" i="5"/>
  <c r="D153" i="5"/>
  <c r="C153" i="5"/>
  <c r="D123" i="5"/>
  <c r="C123" i="5"/>
  <c r="C93" i="5"/>
  <c r="D63" i="5"/>
  <c r="C63" i="5"/>
  <c r="F580" i="15"/>
  <c r="E580" i="15"/>
  <c r="F550" i="15"/>
  <c r="E550" i="15"/>
  <c r="F520" i="15"/>
  <c r="E520" i="15"/>
  <c r="F490" i="15"/>
  <c r="E490" i="15"/>
  <c r="F460" i="15"/>
  <c r="E460" i="15"/>
  <c r="F430" i="15"/>
  <c r="E430" i="15"/>
  <c r="F400" i="15"/>
  <c r="E400" i="15"/>
  <c r="Z601" i="5"/>
  <c r="Z600" i="5"/>
  <c r="Z599" i="5"/>
  <c r="Z598" i="5"/>
  <c r="Z597" i="5"/>
  <c r="Z571" i="5"/>
  <c r="Z570" i="5"/>
  <c r="Z569" i="5"/>
  <c r="Z568" i="5"/>
  <c r="Z567" i="5"/>
  <c r="Z541" i="5"/>
  <c r="Z540" i="5"/>
  <c r="Z539" i="5"/>
  <c r="Z538" i="5"/>
  <c r="Z537" i="5"/>
  <c r="Z511" i="5"/>
  <c r="Z510" i="5"/>
  <c r="Z509" i="5"/>
  <c r="Z508" i="5"/>
  <c r="Z507" i="5"/>
  <c r="Z481" i="5"/>
  <c r="Z480" i="5"/>
  <c r="Z479" i="5"/>
  <c r="Z478" i="5"/>
  <c r="Z477" i="5"/>
  <c r="Z451" i="5"/>
  <c r="Z450" i="5"/>
  <c r="Z449" i="5"/>
  <c r="Z448" i="5"/>
  <c r="Z447" i="5"/>
  <c r="Z421" i="5"/>
  <c r="Z420" i="5"/>
  <c r="Z419" i="5"/>
  <c r="Z418" i="5"/>
  <c r="Z417" i="5"/>
  <c r="Z391" i="5"/>
  <c r="Z390" i="5"/>
  <c r="Z389" i="5"/>
  <c r="Z388" i="5"/>
  <c r="Z387" i="5"/>
  <c r="Z361" i="5"/>
  <c r="Z360" i="5"/>
  <c r="Z359" i="5"/>
  <c r="Z358" i="5"/>
  <c r="Z357" i="5"/>
  <c r="Z331" i="5"/>
  <c r="Z330" i="5"/>
  <c r="Z329" i="5"/>
  <c r="Z328" i="5"/>
  <c r="Z327" i="5"/>
  <c r="Z301" i="5"/>
  <c r="Z300" i="5"/>
  <c r="Z299" i="5"/>
  <c r="Z298" i="5"/>
  <c r="Z297" i="5"/>
  <c r="Z271" i="5"/>
  <c r="Z270" i="5"/>
  <c r="Z269" i="5"/>
  <c r="Z268" i="5"/>
  <c r="Z267" i="5"/>
  <c r="Z241" i="5"/>
  <c r="Z240" i="5"/>
  <c r="Z239" i="5"/>
  <c r="Z238" i="5"/>
  <c r="Z237" i="5"/>
  <c r="Z211" i="5"/>
  <c r="Z210" i="5"/>
  <c r="Z209" i="5"/>
  <c r="Z208" i="5"/>
  <c r="Z207" i="5"/>
  <c r="Z181" i="5"/>
  <c r="Z180" i="5"/>
  <c r="Z179" i="5"/>
  <c r="Z178" i="5"/>
  <c r="Z177" i="5"/>
  <c r="Z151" i="5"/>
  <c r="Z150" i="5"/>
  <c r="Z149" i="5"/>
  <c r="Z148" i="5"/>
  <c r="Z147" i="5"/>
  <c r="F370" i="15"/>
  <c r="E370" i="15"/>
  <c r="F340" i="15"/>
  <c r="E340" i="15"/>
  <c r="F310" i="15"/>
  <c r="E310" i="15"/>
  <c r="F280" i="15"/>
  <c r="E280" i="15"/>
  <c r="F250" i="15"/>
  <c r="E250" i="15"/>
  <c r="F220" i="15"/>
  <c r="E220" i="15"/>
  <c r="F190" i="15"/>
  <c r="E190" i="15"/>
  <c r="F160" i="15"/>
  <c r="E160" i="15"/>
  <c r="F130" i="15"/>
  <c r="E130" i="15"/>
  <c r="Z121" i="5"/>
  <c r="Z120" i="5"/>
  <c r="Z119" i="5"/>
  <c r="Z118" i="5"/>
  <c r="Z117" i="5"/>
  <c r="F100" i="15"/>
  <c r="E100" i="15"/>
  <c r="A98" i="15"/>
  <c r="Z91" i="5"/>
  <c r="Z90" i="5"/>
  <c r="Z89" i="5"/>
  <c r="Z88" i="5"/>
  <c r="Z87" i="5"/>
  <c r="C16" i="5" l="1"/>
  <c r="F70" i="15"/>
  <c r="E70" i="15"/>
  <c r="A68" i="15" l="1"/>
  <c r="Z61" i="5"/>
  <c r="Z60" i="5"/>
  <c r="Z59" i="5"/>
  <c r="Z58" i="5"/>
  <c r="Z57" i="5"/>
  <c r="Z31" i="5"/>
  <c r="Z30" i="5"/>
  <c r="Z29" i="5"/>
  <c r="Z28" i="5"/>
  <c r="Z27" i="5"/>
  <c r="E40" i="15"/>
  <c r="F40" i="15"/>
  <c r="AH603" i="5"/>
  <c r="AH602" i="5"/>
  <c r="AH601" i="5"/>
  <c r="AH600" i="5"/>
  <c r="AH599" i="5"/>
  <c r="AH598" i="5"/>
  <c r="AH597" i="5"/>
  <c r="AH573" i="5"/>
  <c r="AH572" i="5"/>
  <c r="AH571" i="5"/>
  <c r="AH570" i="5"/>
  <c r="AH569" i="5"/>
  <c r="AH568" i="5"/>
  <c r="AH567" i="5"/>
  <c r="AH543" i="5"/>
  <c r="AH542" i="5"/>
  <c r="AH541" i="5"/>
  <c r="AH540" i="5"/>
  <c r="AH539" i="5"/>
  <c r="AH538" i="5"/>
  <c r="AH537" i="5"/>
  <c r="AH513" i="5"/>
  <c r="AH512" i="5"/>
  <c r="AH511" i="5"/>
  <c r="AH510" i="5"/>
  <c r="AH509" i="5"/>
  <c r="AH508" i="5"/>
  <c r="AH507" i="5"/>
  <c r="AH483" i="5"/>
  <c r="AH482" i="5"/>
  <c r="AH481" i="5"/>
  <c r="AH480" i="5"/>
  <c r="AH479" i="5"/>
  <c r="AH478" i="5"/>
  <c r="AH477" i="5"/>
  <c r="AH453" i="5"/>
  <c r="AH452" i="5"/>
  <c r="AH451" i="5"/>
  <c r="AH450" i="5"/>
  <c r="AH449" i="5"/>
  <c r="AH448" i="5"/>
  <c r="AH447" i="5"/>
  <c r="AH423" i="5"/>
  <c r="AH422" i="5"/>
  <c r="AH421" i="5"/>
  <c r="AH420" i="5"/>
  <c r="AH419" i="5"/>
  <c r="AH418" i="5"/>
  <c r="AH417" i="5"/>
  <c r="AH393" i="5"/>
  <c r="AH392" i="5"/>
  <c r="AH391" i="5"/>
  <c r="AH390" i="5"/>
  <c r="AH389" i="5"/>
  <c r="AH388" i="5"/>
  <c r="AH387" i="5"/>
  <c r="AH363" i="5"/>
  <c r="AH362" i="5"/>
  <c r="AH361" i="5"/>
  <c r="AH360" i="5"/>
  <c r="AH359" i="5"/>
  <c r="AH358" i="5"/>
  <c r="AH357" i="5"/>
  <c r="AH333" i="5"/>
  <c r="AH332" i="5"/>
  <c r="AH331" i="5"/>
  <c r="AH330" i="5"/>
  <c r="AH329" i="5"/>
  <c r="AH328" i="5"/>
  <c r="AH327" i="5"/>
  <c r="AH303" i="5"/>
  <c r="AH302" i="5"/>
  <c r="AH301" i="5"/>
  <c r="AH300" i="5"/>
  <c r="AH299" i="5"/>
  <c r="AH298" i="5"/>
  <c r="AH297" i="5"/>
  <c r="AH273" i="5"/>
  <c r="AH272" i="5"/>
  <c r="AH271" i="5"/>
  <c r="AH270" i="5"/>
  <c r="AH269" i="5"/>
  <c r="AH268" i="5"/>
  <c r="AH267" i="5"/>
  <c r="AH243" i="5"/>
  <c r="AH242" i="5"/>
  <c r="AH241" i="5"/>
  <c r="AH240" i="5"/>
  <c r="AH239" i="5"/>
  <c r="AH238" i="5"/>
  <c r="AH237" i="5"/>
  <c r="AH213" i="5"/>
  <c r="AH212" i="5"/>
  <c r="AH211" i="5"/>
  <c r="AH210" i="5"/>
  <c r="AH209" i="5"/>
  <c r="AH208" i="5"/>
  <c r="AH207" i="5"/>
  <c r="AH183" i="5"/>
  <c r="AH182" i="5"/>
  <c r="AH181" i="5"/>
  <c r="AH180" i="5"/>
  <c r="AH179" i="5"/>
  <c r="AH178" i="5"/>
  <c r="AH177" i="5"/>
  <c r="AH153" i="5"/>
  <c r="AH152" i="5"/>
  <c r="AH151" i="5"/>
  <c r="AH150" i="5"/>
  <c r="AH149" i="5"/>
  <c r="AH148" i="5"/>
  <c r="AH147" i="5"/>
  <c r="AH123" i="5"/>
  <c r="AH122" i="5"/>
  <c r="AH121" i="5"/>
  <c r="AH120" i="5"/>
  <c r="AH119" i="5"/>
  <c r="AH118" i="5"/>
  <c r="AH117" i="5"/>
  <c r="AH93" i="5"/>
  <c r="AH92" i="5"/>
  <c r="AH91" i="5"/>
  <c r="AH90" i="5"/>
  <c r="AH89" i="5"/>
  <c r="AH88" i="5"/>
  <c r="AH87" i="5"/>
  <c r="AH33" i="5"/>
  <c r="AH32" i="5"/>
  <c r="AH31" i="5"/>
  <c r="AH30" i="5"/>
  <c r="AH29" i="5"/>
  <c r="D33" i="5"/>
  <c r="D16" i="5" s="1"/>
  <c r="F10" i="15"/>
  <c r="E10" i="15"/>
  <c r="A8" i="15" l="1"/>
  <c r="C591" i="5" l="1"/>
  <c r="C561" i="5"/>
  <c r="C531" i="5"/>
  <c r="C501" i="5"/>
  <c r="C471" i="5"/>
  <c r="C441" i="5"/>
  <c r="C411" i="5"/>
  <c r="C381" i="5"/>
  <c r="C351" i="5"/>
  <c r="C321" i="5"/>
  <c r="C291" i="5"/>
  <c r="C261" i="5"/>
  <c r="C231" i="5"/>
  <c r="C201" i="5"/>
  <c r="C171" i="5"/>
  <c r="C141" i="5"/>
  <c r="C111" i="5"/>
  <c r="C51" i="5"/>
  <c r="C21" i="5"/>
  <c r="A578" i="15"/>
  <c r="A548" i="15"/>
  <c r="A518" i="15"/>
  <c r="A488" i="15"/>
  <c r="A458" i="15"/>
  <c r="A428" i="15"/>
  <c r="A398" i="15"/>
  <c r="A368" i="15"/>
  <c r="A338" i="15"/>
  <c r="A308" i="15"/>
  <c r="A278" i="15"/>
  <c r="A248" i="15"/>
  <c r="A218" i="15"/>
  <c r="A188" i="15"/>
  <c r="A158" i="15"/>
  <c r="A128" i="15"/>
  <c r="A38" i="15"/>
  <c r="D7" i="5" l="1"/>
  <c r="D8" i="5"/>
  <c r="D9" i="5"/>
  <c r="D10" i="5"/>
  <c r="D11" i="5"/>
  <c r="D12" i="5"/>
  <c r="D13" i="5"/>
  <c r="D14" i="5"/>
  <c r="D6" i="5"/>
  <c r="K11" i="5" l="1"/>
  <c r="K10" i="5"/>
  <c r="J11" i="5"/>
  <c r="J10" i="5"/>
  <c r="AD66" i="5" l="1"/>
  <c r="AE66" i="5"/>
  <c r="AF66" i="5"/>
  <c r="AB66" i="5"/>
  <c r="AD96" i="5"/>
  <c r="AE96" i="5"/>
  <c r="AF96" i="5"/>
  <c r="AB96" i="5"/>
  <c r="AD126" i="5"/>
  <c r="AE126" i="5"/>
  <c r="AF126" i="5"/>
  <c r="AB126" i="5"/>
  <c r="AD156" i="5"/>
  <c r="AE156" i="5"/>
  <c r="AF156" i="5"/>
  <c r="AB156" i="5"/>
  <c r="AD186" i="5"/>
  <c r="AE186" i="5"/>
  <c r="AF186" i="5"/>
  <c r="AB186" i="5"/>
  <c r="AD216" i="5"/>
  <c r="AE216" i="5"/>
  <c r="AF216" i="5"/>
  <c r="AB216" i="5"/>
  <c r="AD246" i="5"/>
  <c r="AE246" i="5"/>
  <c r="AF246" i="5"/>
  <c r="AB246" i="5"/>
  <c r="AD276" i="5"/>
  <c r="AE276" i="5"/>
  <c r="AF276" i="5"/>
  <c r="AB276" i="5"/>
  <c r="AD306" i="5"/>
  <c r="AE306" i="5"/>
  <c r="AF306" i="5"/>
  <c r="AB306" i="5"/>
  <c r="AD336" i="5"/>
  <c r="AE336" i="5"/>
  <c r="AF336" i="5"/>
  <c r="AB336" i="5"/>
  <c r="AD366" i="5"/>
  <c r="AE366" i="5"/>
  <c r="AF366" i="5"/>
  <c r="AB366" i="5"/>
  <c r="AD396" i="5"/>
  <c r="AE396" i="5"/>
  <c r="AF396" i="5"/>
  <c r="AB396" i="5"/>
  <c r="AD426" i="5"/>
  <c r="AE426" i="5"/>
  <c r="AF426" i="5"/>
  <c r="AD425" i="5"/>
  <c r="AB426" i="5"/>
  <c r="AD456" i="5"/>
  <c r="AE456" i="5"/>
  <c r="AF456" i="5"/>
  <c r="AB456" i="5"/>
  <c r="AD486" i="5"/>
  <c r="AE486" i="5"/>
  <c r="AF486" i="5"/>
  <c r="AB486" i="5"/>
  <c r="AB516" i="5"/>
  <c r="AD516" i="5"/>
  <c r="AE516" i="5"/>
  <c r="AF516" i="5"/>
  <c r="AD546" i="5"/>
  <c r="AE546" i="5"/>
  <c r="AF546" i="5"/>
  <c r="AB546" i="5"/>
  <c r="AD576" i="5"/>
  <c r="AE576" i="5"/>
  <c r="AF576" i="5"/>
  <c r="AB576" i="5"/>
  <c r="AB606" i="5"/>
  <c r="AD606" i="5"/>
  <c r="AE606" i="5"/>
  <c r="AF606" i="5"/>
  <c r="AF36" i="5"/>
  <c r="AE36" i="5"/>
  <c r="AD36" i="5"/>
  <c r="AB36" i="5"/>
  <c r="B3" i="5" l="1"/>
  <c r="B531" i="5" l="1"/>
  <c r="B591" i="5" l="1"/>
  <c r="B561" i="5"/>
  <c r="B501" i="5"/>
  <c r="B471" i="5"/>
  <c r="B441" i="5"/>
  <c r="B411" i="5"/>
  <c r="B381" i="5"/>
  <c r="B351" i="5"/>
  <c r="B321" i="5"/>
  <c r="B291" i="5"/>
  <c r="B261" i="5"/>
  <c r="B231" i="5"/>
  <c r="B201" i="5"/>
  <c r="B171" i="5"/>
  <c r="B141" i="5"/>
  <c r="B111" i="5"/>
  <c r="B81" i="5"/>
  <c r="B51" i="5"/>
  <c r="B21" i="5"/>
  <c r="B5" i="2"/>
  <c r="B16" i="2"/>
  <c r="A16" i="2"/>
  <c r="B15" i="2"/>
  <c r="A15" i="2"/>
  <c r="B14" i="2"/>
  <c r="B13" i="2"/>
  <c r="C9" i="2"/>
  <c r="B9" i="2"/>
  <c r="C8" i="2"/>
  <c r="B8" i="2"/>
  <c r="C7" i="2"/>
  <c r="B7" i="2"/>
  <c r="C6" i="2"/>
  <c r="H9" i="2"/>
  <c r="AD5" i="2"/>
  <c r="AE7" i="2"/>
  <c r="AC7" i="2"/>
  <c r="AD598" i="5"/>
  <c r="AD597" i="5"/>
  <c r="AD568" i="5"/>
  <c r="AD567" i="5"/>
  <c r="AD538" i="5"/>
  <c r="AD537" i="5"/>
  <c r="AD508" i="5"/>
  <c r="AD507" i="5"/>
  <c r="AD478" i="5"/>
  <c r="AD477" i="5"/>
  <c r="AD448" i="5"/>
  <c r="AD447" i="5"/>
  <c r="AD418" i="5"/>
  <c r="AD417" i="5"/>
  <c r="AD388" i="5"/>
  <c r="AD387" i="5"/>
  <c r="AD358" i="5"/>
  <c r="AD357" i="5"/>
  <c r="AD328" i="5"/>
  <c r="AD327" i="5"/>
  <c r="AD298" i="5"/>
  <c r="AD297" i="5"/>
  <c r="AD268" i="5"/>
  <c r="AD267" i="5"/>
  <c r="AD238" i="5"/>
  <c r="AD237" i="5"/>
  <c r="AD208" i="5"/>
  <c r="AD207" i="5"/>
  <c r="AD178" i="5"/>
  <c r="AD177" i="5"/>
  <c r="AD148" i="5"/>
  <c r="AD147" i="5"/>
  <c r="AD28" i="5"/>
  <c r="AD27" i="5"/>
  <c r="AD58" i="5"/>
  <c r="AD57" i="5"/>
  <c r="AD88" i="5"/>
  <c r="AD87" i="5"/>
  <c r="AD118" i="5"/>
  <c r="AD117" i="5"/>
  <c r="AB65" i="5"/>
  <c r="AB95" i="5"/>
  <c r="AB125" i="5"/>
  <c r="AB155" i="5"/>
  <c r="AB185" i="5"/>
  <c r="AB215" i="5"/>
  <c r="AB245" i="5"/>
  <c r="AB275" i="5"/>
  <c r="AB305" i="5"/>
  <c r="AB335" i="5"/>
  <c r="AB365" i="5"/>
  <c r="AB395" i="5"/>
  <c r="AB425" i="5"/>
  <c r="AB455" i="5"/>
  <c r="AB485" i="5"/>
  <c r="AB515" i="5"/>
  <c r="AB545" i="5"/>
  <c r="AB575" i="5"/>
  <c r="AB605" i="5"/>
  <c r="E601" i="5"/>
  <c r="E571" i="5" l="1"/>
  <c r="E541" i="5"/>
  <c r="E511" i="5"/>
  <c r="E481" i="5"/>
  <c r="E451" i="5"/>
  <c r="E421" i="5"/>
  <c r="E391" i="5"/>
  <c r="E361" i="5"/>
  <c r="E331" i="5"/>
  <c r="E301" i="5"/>
  <c r="E271" i="5"/>
  <c r="E241" i="5"/>
  <c r="E211" i="5"/>
  <c r="E181" i="5"/>
  <c r="E151" i="5"/>
  <c r="E121" i="5"/>
  <c r="E91" i="5"/>
  <c r="E61" i="5"/>
  <c r="F593" i="5"/>
  <c r="F563" i="5"/>
  <c r="F533" i="5"/>
  <c r="F503" i="5"/>
  <c r="F473" i="5"/>
  <c r="F443" i="5"/>
  <c r="F413" i="5"/>
  <c r="F383" i="5"/>
  <c r="F353" i="5"/>
  <c r="F323" i="5"/>
  <c r="F293" i="5"/>
  <c r="F263" i="5"/>
  <c r="F233" i="5"/>
  <c r="F203" i="5"/>
  <c r="F173" i="5"/>
  <c r="F143" i="5"/>
  <c r="F113" i="5"/>
  <c r="F83" i="5"/>
  <c r="AE574" i="5"/>
  <c r="AE573" i="5"/>
  <c r="AE572" i="5"/>
  <c r="AE571" i="5"/>
  <c r="AD571" i="5"/>
  <c r="AE570" i="5"/>
  <c r="AD570" i="5"/>
  <c r="AF569" i="5"/>
  <c r="AE569" i="5"/>
  <c r="AD569" i="5"/>
  <c r="AF568" i="5"/>
  <c r="AE568" i="5"/>
  <c r="AF567" i="5"/>
  <c r="AE567" i="5"/>
  <c r="B560" i="5"/>
  <c r="B559" i="5"/>
  <c r="F558" i="5"/>
  <c r="F577" i="5" s="1"/>
  <c r="B558" i="5"/>
  <c r="AE514" i="5"/>
  <c r="AE513" i="5"/>
  <c r="AE512" i="5"/>
  <c r="AE511" i="5"/>
  <c r="AD511" i="5"/>
  <c r="AE510" i="5"/>
  <c r="AD510" i="5"/>
  <c r="AF509" i="5"/>
  <c r="AE509" i="5"/>
  <c r="AD509" i="5"/>
  <c r="AF508" i="5"/>
  <c r="AE508" i="5"/>
  <c r="AF507" i="5"/>
  <c r="AE507" i="5"/>
  <c r="B500" i="5"/>
  <c r="B499" i="5"/>
  <c r="F498" i="5"/>
  <c r="F517" i="5" s="1"/>
  <c r="B498" i="5"/>
  <c r="AE484" i="5"/>
  <c r="AE483" i="5"/>
  <c r="AE482" i="5"/>
  <c r="AE481" i="5"/>
  <c r="AD481" i="5"/>
  <c r="AE480" i="5"/>
  <c r="AD480" i="5"/>
  <c r="AF479" i="5"/>
  <c r="AE479" i="5"/>
  <c r="AD479" i="5"/>
  <c r="AF478" i="5"/>
  <c r="AE478" i="5"/>
  <c r="AF477" i="5"/>
  <c r="AE477" i="5"/>
  <c r="B470" i="5"/>
  <c r="B469" i="5"/>
  <c r="F468" i="5"/>
  <c r="F487" i="5" s="1"/>
  <c r="B468" i="5"/>
  <c r="AE454" i="5"/>
  <c r="AE453" i="5"/>
  <c r="AE452" i="5"/>
  <c r="AE451" i="5"/>
  <c r="AD451" i="5"/>
  <c r="AE450" i="5"/>
  <c r="AD450" i="5"/>
  <c r="AF449" i="5"/>
  <c r="AE449" i="5"/>
  <c r="AD449" i="5"/>
  <c r="AF448" i="5"/>
  <c r="AE448" i="5"/>
  <c r="AF447" i="5"/>
  <c r="AE447" i="5"/>
  <c r="B440" i="5"/>
  <c r="B439" i="5"/>
  <c r="F438" i="5"/>
  <c r="F457" i="5" s="1"/>
  <c r="B438" i="5"/>
  <c r="AE274" i="5"/>
  <c r="AE273" i="5"/>
  <c r="AE272" i="5"/>
  <c r="AE271" i="5"/>
  <c r="AD271" i="5"/>
  <c r="AE270" i="5"/>
  <c r="AD270" i="5"/>
  <c r="AF269" i="5"/>
  <c r="AE269" i="5"/>
  <c r="AD269" i="5"/>
  <c r="AF268" i="5"/>
  <c r="AE268" i="5"/>
  <c r="AF267" i="5"/>
  <c r="AE267" i="5"/>
  <c r="B260" i="5"/>
  <c r="B259" i="5"/>
  <c r="F258" i="5"/>
  <c r="F277" i="5" s="1"/>
  <c r="B258" i="5"/>
  <c r="P76" i="5"/>
  <c r="P71" i="5"/>
  <c r="Q71" i="5" s="1"/>
  <c r="P70" i="5"/>
  <c r="Q70" i="5" s="1"/>
  <c r="F53" i="5"/>
  <c r="F19" i="5"/>
  <c r="S17" i="5"/>
  <c r="S16" i="5"/>
  <c r="S7" i="5"/>
  <c r="S6" i="5"/>
  <c r="T3" i="5"/>
  <c r="F588" i="5"/>
  <c r="F607" i="5" s="1"/>
  <c r="B590" i="5"/>
  <c r="B589" i="5"/>
  <c r="B588" i="5"/>
  <c r="F528" i="5"/>
  <c r="F547" i="5" s="1"/>
  <c r="B530" i="5"/>
  <c r="B529" i="5"/>
  <c r="B528" i="5"/>
  <c r="F408" i="5"/>
  <c r="F427" i="5" s="1"/>
  <c r="B410" i="5"/>
  <c r="B409" i="5"/>
  <c r="B408" i="5"/>
  <c r="F378" i="5"/>
  <c r="F397" i="5" s="1"/>
  <c r="B380" i="5"/>
  <c r="B379" i="5"/>
  <c r="B378" i="5"/>
  <c r="F348" i="5"/>
  <c r="F367" i="5" s="1"/>
  <c r="B350" i="5"/>
  <c r="B349" i="5"/>
  <c r="B348" i="5"/>
  <c r="F318" i="5"/>
  <c r="F337" i="5" s="1"/>
  <c r="B320" i="5"/>
  <c r="B319" i="5"/>
  <c r="B318" i="5"/>
  <c r="F288" i="5"/>
  <c r="F307" i="5" s="1"/>
  <c r="B290" i="5"/>
  <c r="B289" i="5"/>
  <c r="B288" i="5"/>
  <c r="F228" i="5"/>
  <c r="F247" i="5" s="1"/>
  <c r="B230" i="5"/>
  <c r="B229" i="5"/>
  <c r="B228" i="5"/>
  <c r="F198" i="5"/>
  <c r="F217" i="5" s="1"/>
  <c r="B200" i="5"/>
  <c r="B199" i="5"/>
  <c r="B198" i="5"/>
  <c r="F168" i="5"/>
  <c r="F187" i="5" s="1"/>
  <c r="B170" i="5"/>
  <c r="B169" i="5"/>
  <c r="B168" i="5"/>
  <c r="F138" i="5"/>
  <c r="F157" i="5" s="1"/>
  <c r="B140" i="5"/>
  <c r="B139" i="5"/>
  <c r="B138" i="5"/>
  <c r="F108" i="5"/>
  <c r="F127" i="5" s="1"/>
  <c r="B110" i="5"/>
  <c r="B109" i="5"/>
  <c r="B108" i="5"/>
  <c r="F78" i="5"/>
  <c r="F97" i="5" s="1"/>
  <c r="B80" i="5"/>
  <c r="B79" i="5"/>
  <c r="B78" i="5"/>
  <c r="B50" i="5"/>
  <c r="F48" i="5"/>
  <c r="F67" i="5" s="1"/>
  <c r="B48" i="5"/>
  <c r="B49" i="5"/>
  <c r="F50" i="5" s="1"/>
  <c r="D18" i="5"/>
  <c r="D19" i="5"/>
  <c r="L10" i="5"/>
  <c r="D21" i="15" l="1"/>
  <c r="AE5" i="2" s="1"/>
  <c r="J420" i="5"/>
  <c r="J419" i="5"/>
  <c r="J90" i="5"/>
  <c r="J89" i="5"/>
  <c r="J570" i="5"/>
  <c r="J569" i="5"/>
  <c r="J540" i="5"/>
  <c r="J539" i="5"/>
  <c r="J510" i="5"/>
  <c r="J509" i="5"/>
  <c r="J480" i="5"/>
  <c r="J479" i="5"/>
  <c r="J450" i="5"/>
  <c r="J449" i="5"/>
  <c r="J390" i="5"/>
  <c r="J389" i="5"/>
  <c r="J360" i="5"/>
  <c r="J359" i="5"/>
  <c r="J330" i="5"/>
  <c r="J329" i="5"/>
  <c r="J299" i="5"/>
  <c r="J300" i="5"/>
  <c r="J270" i="5"/>
  <c r="J269" i="5"/>
  <c r="J240" i="5"/>
  <c r="J239" i="5"/>
  <c r="J209" i="5"/>
  <c r="J210" i="5"/>
  <c r="J180" i="5"/>
  <c r="J179" i="5"/>
  <c r="J150" i="5"/>
  <c r="J149" i="5"/>
  <c r="J119" i="5"/>
  <c r="J120" i="5"/>
  <c r="J60" i="5"/>
  <c r="J59" i="5"/>
  <c r="J600" i="5"/>
  <c r="J599" i="5"/>
  <c r="K29" i="5"/>
  <c r="K599" i="5"/>
  <c r="K119" i="5"/>
  <c r="K179" i="5"/>
  <c r="K569" i="5"/>
  <c r="K89" i="5"/>
  <c r="K209" i="5"/>
  <c r="K539" i="5"/>
  <c r="K59" i="5"/>
  <c r="K269" i="5"/>
  <c r="K509" i="5"/>
  <c r="K329" i="5"/>
  <c r="K149" i="5"/>
  <c r="K479" i="5"/>
  <c r="K239" i="5"/>
  <c r="K449" i="5"/>
  <c r="K299" i="5"/>
  <c r="K419" i="5"/>
  <c r="K389" i="5"/>
  <c r="K359" i="5"/>
  <c r="AG509" i="5"/>
  <c r="AG546" i="5"/>
  <c r="AG366" i="5"/>
  <c r="AG576" i="5"/>
  <c r="AG186" i="5"/>
  <c r="AG486" i="5"/>
  <c r="AG396" i="5"/>
  <c r="AG276" i="5"/>
  <c r="AG126" i="5"/>
  <c r="AG597" i="5"/>
  <c r="AG606" i="5"/>
  <c r="AG306" i="5"/>
  <c r="AG336" i="5"/>
  <c r="AG426" i="5"/>
  <c r="AG456" i="5"/>
  <c r="AG516" i="5"/>
  <c r="AG156" i="5"/>
  <c r="AG246" i="5"/>
  <c r="AG216" i="5"/>
  <c r="AG96" i="5"/>
  <c r="AG66" i="5"/>
  <c r="AG515" i="5"/>
  <c r="AG545" i="5"/>
  <c r="AG117" i="5"/>
  <c r="AG123" i="5"/>
  <c r="AG125" i="5"/>
  <c r="AG118" i="5"/>
  <c r="AG122" i="5"/>
  <c r="AG124" i="5"/>
  <c r="AG155" i="5"/>
  <c r="AG182" i="5"/>
  <c r="AG185" i="5"/>
  <c r="AG177" i="5"/>
  <c r="AG178" i="5"/>
  <c r="AG183" i="5"/>
  <c r="AG184" i="5"/>
  <c r="AG212" i="5"/>
  <c r="AG213" i="5"/>
  <c r="AG214" i="5"/>
  <c r="AG215" i="5"/>
  <c r="AG207" i="5"/>
  <c r="AG208" i="5"/>
  <c r="AG244" i="5"/>
  <c r="AG243" i="5"/>
  <c r="AG242" i="5"/>
  <c r="AG237" i="5"/>
  <c r="AG245" i="5"/>
  <c r="AG238" i="5"/>
  <c r="AG269" i="5"/>
  <c r="AG270" i="5"/>
  <c r="AG271" i="5"/>
  <c r="AG268" i="5"/>
  <c r="AG272" i="5"/>
  <c r="AG273" i="5"/>
  <c r="AG274" i="5"/>
  <c r="AG275" i="5"/>
  <c r="AG267" i="5"/>
  <c r="AG298" i="5"/>
  <c r="AG299" i="5"/>
  <c r="AG300" i="5"/>
  <c r="AG303" i="5"/>
  <c r="AG301" i="5"/>
  <c r="AG302" i="5"/>
  <c r="AG304" i="5"/>
  <c r="AG305" i="5"/>
  <c r="AG297" i="5"/>
  <c r="AG328" i="5"/>
  <c r="AG329" i="5"/>
  <c r="AG330" i="5"/>
  <c r="AG331" i="5"/>
  <c r="AG327" i="5"/>
  <c r="AG332" i="5"/>
  <c r="AG334" i="5"/>
  <c r="AG335" i="5"/>
  <c r="AG333" i="5"/>
  <c r="AG359" i="5"/>
  <c r="AG360" i="5"/>
  <c r="AG358" i="5"/>
  <c r="AG361" i="5"/>
  <c r="AG364" i="5"/>
  <c r="AG362" i="5"/>
  <c r="AG363" i="5"/>
  <c r="AG365" i="5"/>
  <c r="AG357" i="5"/>
  <c r="AG392" i="5"/>
  <c r="AG388" i="5"/>
  <c r="AG389" i="5"/>
  <c r="AG387" i="5"/>
  <c r="AG390" i="5"/>
  <c r="AG391" i="5"/>
  <c r="AG393" i="5"/>
  <c r="AG394" i="5"/>
  <c r="AG395" i="5"/>
  <c r="AG425" i="5"/>
  <c r="AG95" i="5"/>
  <c r="AG65" i="5"/>
  <c r="AG452" i="5"/>
  <c r="AG447" i="5"/>
  <c r="AG450" i="5"/>
  <c r="AG451" i="5"/>
  <c r="AG453" i="5"/>
  <c r="AG455" i="5"/>
  <c r="AG448" i="5"/>
  <c r="AG454" i="5"/>
  <c r="AG449" i="5"/>
  <c r="AG598" i="5"/>
  <c r="AG599" i="5"/>
  <c r="AG600" i="5"/>
  <c r="AG601" i="5"/>
  <c r="AG602" i="5"/>
  <c r="AG604" i="5"/>
  <c r="AG605" i="5"/>
  <c r="AG603" i="5"/>
  <c r="AG568" i="5"/>
  <c r="AG569" i="5"/>
  <c r="AG573" i="5"/>
  <c r="AG574" i="5"/>
  <c r="AG567" i="5"/>
  <c r="AG575" i="5"/>
  <c r="AG570" i="5"/>
  <c r="AG571" i="5"/>
  <c r="AG572" i="5"/>
  <c r="AG479" i="5"/>
  <c r="AG480" i="5"/>
  <c r="AG477" i="5"/>
  <c r="AG481" i="5"/>
  <c r="AG482" i="5"/>
  <c r="AG483" i="5"/>
  <c r="AG484" i="5"/>
  <c r="AG485" i="5"/>
  <c r="AG478" i="5"/>
  <c r="AG510" i="5"/>
  <c r="AG511" i="5"/>
  <c r="AG512" i="5"/>
  <c r="AG507" i="5"/>
  <c r="AG513" i="5"/>
  <c r="AG514" i="5"/>
  <c r="AG508" i="5"/>
  <c r="F139" i="5"/>
  <c r="AA142" i="5" s="1"/>
  <c r="Z142" i="5" s="1"/>
  <c r="F141" i="5" s="1"/>
  <c r="F379" i="5"/>
  <c r="AA382" i="5" s="1"/>
  <c r="Z382" i="5" s="1"/>
  <c r="F381" i="5" s="1"/>
  <c r="F229" i="5"/>
  <c r="AA232" i="5" s="1"/>
  <c r="Z232" i="5" s="1"/>
  <c r="F231" i="5" s="1"/>
  <c r="F409" i="5"/>
  <c r="AA412" i="5" s="1"/>
  <c r="Z412" i="5" s="1"/>
  <c r="F410" i="5" s="1"/>
  <c r="W421" i="5" s="1"/>
  <c r="F439" i="5"/>
  <c r="AA442" i="5" s="1"/>
  <c r="Z442" i="5" s="1"/>
  <c r="F441" i="5" s="1"/>
  <c r="F79" i="5"/>
  <c r="AA82" i="5" s="1"/>
  <c r="Z82" i="5" s="1"/>
  <c r="F81" i="5" s="1"/>
  <c r="F109" i="5"/>
  <c r="AA112" i="5" s="1"/>
  <c r="Z112" i="5" s="1"/>
  <c r="F169" i="5"/>
  <c r="AA172" i="5" s="1"/>
  <c r="Z172" i="5" s="1"/>
  <c r="F171" i="5" s="1"/>
  <c r="F559" i="5"/>
  <c r="AA562" i="5" s="1"/>
  <c r="Z562" i="5" s="1"/>
  <c r="F561" i="5" s="1"/>
  <c r="F319" i="5"/>
  <c r="AA322" i="5" s="1"/>
  <c r="Z322" i="5" s="1"/>
  <c r="F321" i="5" s="1"/>
  <c r="F199" i="5"/>
  <c r="AA202" i="5" s="1"/>
  <c r="Z202" i="5" s="1"/>
  <c r="F200" i="5" s="1"/>
  <c r="W211" i="5" s="1"/>
  <c r="F589" i="5"/>
  <c r="R38" i="5" s="1"/>
  <c r="F49" i="5"/>
  <c r="R20" i="5" s="1"/>
  <c r="S21" i="5" s="1"/>
  <c r="F529" i="5"/>
  <c r="AA532" i="5" s="1"/>
  <c r="Z532" i="5" s="1"/>
  <c r="F531" i="5" s="1"/>
  <c r="F289" i="5"/>
  <c r="AA292" i="5" s="1"/>
  <c r="Z292" i="5" s="1"/>
  <c r="F291" i="5" s="1"/>
  <c r="F349" i="5"/>
  <c r="AA352" i="5" s="1"/>
  <c r="Z352" i="5" s="1"/>
  <c r="F351" i="5" s="1"/>
  <c r="F259" i="5"/>
  <c r="AA262" i="5" s="1"/>
  <c r="Z262" i="5" s="1"/>
  <c r="F261" i="5" s="1"/>
  <c r="F469" i="5"/>
  <c r="AA472" i="5" s="1"/>
  <c r="Z472" i="5" s="1"/>
  <c r="F471" i="5" s="1"/>
  <c r="F499" i="5"/>
  <c r="AA502" i="5" s="1"/>
  <c r="Z502" i="5" s="1"/>
  <c r="P80" i="5"/>
  <c r="P72" i="5"/>
  <c r="Q72" i="5" s="1"/>
  <c r="P74" i="5"/>
  <c r="Q74" i="5" s="1"/>
  <c r="F80" i="5" l="1"/>
  <c r="F560" i="5"/>
  <c r="F530" i="5"/>
  <c r="F545" i="5" s="1"/>
  <c r="A521" i="15" s="1"/>
  <c r="F500" i="5"/>
  <c r="F515" i="5" s="1"/>
  <c r="A491" i="15" s="1"/>
  <c r="F501" i="5"/>
  <c r="F470" i="5"/>
  <c r="F440" i="5"/>
  <c r="F411" i="5"/>
  <c r="F425" i="5"/>
  <c r="A401" i="15" s="1"/>
  <c r="F380" i="5"/>
  <c r="F350" i="5"/>
  <c r="F320" i="5"/>
  <c r="F290" i="5"/>
  <c r="F260" i="5"/>
  <c r="F230" i="5"/>
  <c r="F215" i="5"/>
  <c r="A191" i="15" s="1"/>
  <c r="F201" i="5"/>
  <c r="F170" i="5"/>
  <c r="F140" i="5"/>
  <c r="F110" i="5"/>
  <c r="F111" i="5"/>
  <c r="R23" i="5"/>
  <c r="S24" i="5" s="1"/>
  <c r="R30" i="5"/>
  <c r="S31" i="5" s="1"/>
  <c r="R33" i="5"/>
  <c r="S34" i="5" s="1"/>
  <c r="R31" i="5"/>
  <c r="R28" i="5"/>
  <c r="S29" i="5" s="1"/>
  <c r="R22" i="5"/>
  <c r="S23" i="5" s="1"/>
  <c r="R25" i="5"/>
  <c r="S26" i="5" s="1"/>
  <c r="R26" i="5"/>
  <c r="S27" i="5" s="1"/>
  <c r="R32" i="5"/>
  <c r="S33" i="5" s="1"/>
  <c r="R29" i="5"/>
  <c r="S30" i="5" s="1"/>
  <c r="R36" i="5"/>
  <c r="S37" i="5" s="1"/>
  <c r="R34" i="5"/>
  <c r="S35" i="5" s="1"/>
  <c r="R35" i="5"/>
  <c r="S36" i="5" s="1"/>
  <c r="R27" i="5"/>
  <c r="S28" i="5" s="1"/>
  <c r="R24" i="5"/>
  <c r="S25" i="5" s="1"/>
  <c r="R21" i="5"/>
  <c r="R37" i="5"/>
  <c r="S38" i="5" s="1"/>
  <c r="W511" i="5"/>
  <c r="AA592" i="5"/>
  <c r="Z592" i="5" s="1"/>
  <c r="AA52" i="5"/>
  <c r="Z52" i="5" s="1"/>
  <c r="P21" i="5" l="1"/>
  <c r="S22" i="5"/>
  <c r="P31" i="5"/>
  <c r="S32" i="5"/>
  <c r="F335" i="5"/>
  <c r="A311" i="15" s="1"/>
  <c r="W331" i="5"/>
  <c r="F365" i="5"/>
  <c r="A341" i="15" s="1"/>
  <c r="W361" i="5"/>
  <c r="X361" i="5" s="1"/>
  <c r="B361" i="5" s="1"/>
  <c r="C361" i="5" s="1"/>
  <c r="F395" i="5"/>
  <c r="A371" i="15" s="1"/>
  <c r="W391" i="5"/>
  <c r="F155" i="5"/>
  <c r="A131" i="15" s="1"/>
  <c r="W151" i="5"/>
  <c r="F95" i="5"/>
  <c r="A71" i="15" s="1"/>
  <c r="W91" i="5"/>
  <c r="F245" i="5"/>
  <c r="A221" i="15" s="1"/>
  <c r="W241" i="5"/>
  <c r="F185" i="5"/>
  <c r="A161" i="15" s="1"/>
  <c r="W181" i="5"/>
  <c r="X181" i="5" s="1"/>
  <c r="B181" i="5" s="1"/>
  <c r="C181" i="5" s="1"/>
  <c r="F275" i="5"/>
  <c r="A251" i="15" s="1"/>
  <c r="W271" i="5"/>
  <c r="F305" i="5"/>
  <c r="A281" i="15" s="1"/>
  <c r="W301" i="5"/>
  <c r="W541" i="5"/>
  <c r="F575" i="5"/>
  <c r="A551" i="15" s="1"/>
  <c r="W571" i="5"/>
  <c r="F125" i="5"/>
  <c r="A101" i="15" s="1"/>
  <c r="W121" i="5"/>
  <c r="C81" i="5"/>
  <c r="F51" i="5"/>
  <c r="F591" i="5"/>
  <c r="F590" i="5"/>
  <c r="F455" i="5"/>
  <c r="A431" i="15" s="1"/>
  <c r="W451" i="5"/>
  <c r="F485" i="5"/>
  <c r="A461" i="15" s="1"/>
  <c r="W481" i="5"/>
  <c r="AF605" i="5"/>
  <c r="AE605" i="5"/>
  <c r="AD605" i="5"/>
  <c r="AF604" i="5"/>
  <c r="AE604" i="5"/>
  <c r="AD604" i="5"/>
  <c r="AB604" i="5"/>
  <c r="AF603" i="5"/>
  <c r="AE603" i="5"/>
  <c r="AD603" i="5"/>
  <c r="AB603" i="5"/>
  <c r="AF602" i="5"/>
  <c r="AE602" i="5"/>
  <c r="AD602" i="5"/>
  <c r="AB602" i="5"/>
  <c r="AF601" i="5"/>
  <c r="AE601" i="5"/>
  <c r="AD601" i="5"/>
  <c r="AF600" i="5"/>
  <c r="AE600" i="5"/>
  <c r="AD600" i="5"/>
  <c r="AF599" i="5"/>
  <c r="AE599" i="5"/>
  <c r="AD599" i="5"/>
  <c r="AF598" i="5"/>
  <c r="AE598" i="5"/>
  <c r="AF597" i="5"/>
  <c r="AE597" i="5"/>
  <c r="AF575" i="5"/>
  <c r="AE575" i="5"/>
  <c r="AD575" i="5"/>
  <c r="AF574" i="5"/>
  <c r="AD574" i="5"/>
  <c r="AB574" i="5"/>
  <c r="AF573" i="5"/>
  <c r="AD573" i="5"/>
  <c r="AB573" i="5"/>
  <c r="AF572" i="5"/>
  <c r="AD572" i="5"/>
  <c r="AB572" i="5"/>
  <c r="AF571" i="5"/>
  <c r="AF570" i="5"/>
  <c r="AF545" i="5"/>
  <c r="AE545" i="5"/>
  <c r="AD545" i="5"/>
  <c r="AF544" i="5"/>
  <c r="AE544" i="5"/>
  <c r="AG544" i="5" s="1"/>
  <c r="AD544" i="5"/>
  <c r="AB544" i="5"/>
  <c r="AF543" i="5"/>
  <c r="AE543" i="5"/>
  <c r="AG543" i="5" s="1"/>
  <c r="AD543" i="5"/>
  <c r="AB543" i="5"/>
  <c r="AF542" i="5"/>
  <c r="AE542" i="5"/>
  <c r="AG542" i="5" s="1"/>
  <c r="AD542" i="5"/>
  <c r="AB542" i="5"/>
  <c r="AF541" i="5"/>
  <c r="AE541" i="5"/>
  <c r="AD541" i="5"/>
  <c r="AG541" i="5" s="1"/>
  <c r="AF540" i="5"/>
  <c r="AE540" i="5"/>
  <c r="AD540" i="5"/>
  <c r="AG540" i="5" s="1"/>
  <c r="AF539" i="5"/>
  <c r="AE539" i="5"/>
  <c r="AD539" i="5"/>
  <c r="AF538" i="5"/>
  <c r="AG538" i="5" s="1"/>
  <c r="AE538" i="5"/>
  <c r="AF537" i="5"/>
  <c r="AE537" i="5"/>
  <c r="AF515" i="5"/>
  <c r="AE515" i="5"/>
  <c r="AD515" i="5"/>
  <c r="AF514" i="5"/>
  <c r="AD514" i="5"/>
  <c r="AB514" i="5"/>
  <c r="AF513" i="5"/>
  <c r="AD513" i="5"/>
  <c r="AB513" i="5"/>
  <c r="AF512" i="5"/>
  <c r="AD512" i="5"/>
  <c r="AB512" i="5"/>
  <c r="AF511" i="5"/>
  <c r="AF510" i="5"/>
  <c r="AF485" i="5"/>
  <c r="AE485" i="5"/>
  <c r="AD485" i="5"/>
  <c r="AF484" i="5"/>
  <c r="AD484" i="5"/>
  <c r="AB484" i="5"/>
  <c r="AF483" i="5"/>
  <c r="AD483" i="5"/>
  <c r="AB483" i="5"/>
  <c r="AF482" i="5"/>
  <c r="AD482" i="5"/>
  <c r="AB482" i="5"/>
  <c r="AF481" i="5"/>
  <c r="AF480" i="5"/>
  <c r="AF455" i="5"/>
  <c r="AE455" i="5"/>
  <c r="AD455" i="5"/>
  <c r="AF454" i="5"/>
  <c r="AD454" i="5"/>
  <c r="AB454" i="5"/>
  <c r="AF453" i="5"/>
  <c r="AD453" i="5"/>
  <c r="AB453" i="5"/>
  <c r="AF452" i="5"/>
  <c r="AD452" i="5"/>
  <c r="AB452" i="5"/>
  <c r="AF451" i="5"/>
  <c r="AF450" i="5"/>
  <c r="AF425" i="5"/>
  <c r="AE425" i="5"/>
  <c r="AF424" i="5"/>
  <c r="AG424" i="5" s="1"/>
  <c r="AE424" i="5"/>
  <c r="AD424" i="5"/>
  <c r="AB424" i="5"/>
  <c r="AF423" i="5"/>
  <c r="AG423" i="5" s="1"/>
  <c r="AE423" i="5"/>
  <c r="AD423" i="5"/>
  <c r="AB423" i="5"/>
  <c r="AF422" i="5"/>
  <c r="AG422" i="5" s="1"/>
  <c r="AE422" i="5"/>
  <c r="AD422" i="5"/>
  <c r="AB422" i="5"/>
  <c r="AF421" i="5"/>
  <c r="AG421" i="5" s="1"/>
  <c r="AE421" i="5"/>
  <c r="AD421" i="5"/>
  <c r="AF420" i="5"/>
  <c r="AG420" i="5" s="1"/>
  <c r="AE420" i="5"/>
  <c r="AD420" i="5"/>
  <c r="AF419" i="5"/>
  <c r="AG419" i="5" s="1"/>
  <c r="AE419" i="5"/>
  <c r="AD419" i="5"/>
  <c r="AF418" i="5"/>
  <c r="AG418" i="5" s="1"/>
  <c r="AE418" i="5"/>
  <c r="AF417" i="5"/>
  <c r="AG417" i="5" s="1"/>
  <c r="AE417" i="5"/>
  <c r="AF395" i="5"/>
  <c r="AE395" i="5"/>
  <c r="AD395" i="5"/>
  <c r="AF394" i="5"/>
  <c r="AE394" i="5"/>
  <c r="AD394" i="5"/>
  <c r="AB394" i="5"/>
  <c r="AF393" i="5"/>
  <c r="AE393" i="5"/>
  <c r="AD393" i="5"/>
  <c r="AB393" i="5"/>
  <c r="AF392" i="5"/>
  <c r="AE392" i="5"/>
  <c r="AD392" i="5"/>
  <c r="AB392" i="5"/>
  <c r="AF391" i="5"/>
  <c r="AE391" i="5"/>
  <c r="AD391" i="5"/>
  <c r="AF390" i="5"/>
  <c r="AE390" i="5"/>
  <c r="AD390" i="5"/>
  <c r="AF389" i="5"/>
  <c r="AE389" i="5"/>
  <c r="AD389" i="5"/>
  <c r="AF388" i="5"/>
  <c r="AE388" i="5"/>
  <c r="AF387" i="5"/>
  <c r="AE387" i="5"/>
  <c r="AF365" i="5"/>
  <c r="AE365" i="5"/>
  <c r="AD365" i="5"/>
  <c r="AF364" i="5"/>
  <c r="AE364" i="5"/>
  <c r="AD364" i="5"/>
  <c r="AB364" i="5"/>
  <c r="AF363" i="5"/>
  <c r="AE363" i="5"/>
  <c r="AD363" i="5"/>
  <c r="AB363" i="5"/>
  <c r="AF362" i="5"/>
  <c r="AE362" i="5"/>
  <c r="AD362" i="5"/>
  <c r="AB362" i="5"/>
  <c r="AF361" i="5"/>
  <c r="AE361" i="5"/>
  <c r="AD361" i="5"/>
  <c r="AF360" i="5"/>
  <c r="AE360" i="5"/>
  <c r="AD360" i="5"/>
  <c r="AF359" i="5"/>
  <c r="AE359" i="5"/>
  <c r="AD359" i="5"/>
  <c r="AF358" i="5"/>
  <c r="AE358" i="5"/>
  <c r="AF357" i="5"/>
  <c r="AE357" i="5"/>
  <c r="AF335" i="5"/>
  <c r="AE335" i="5"/>
  <c r="AD335" i="5"/>
  <c r="AF334" i="5"/>
  <c r="AE334" i="5"/>
  <c r="AD334" i="5"/>
  <c r="AB334" i="5"/>
  <c r="AF333" i="5"/>
  <c r="AE333" i="5"/>
  <c r="AD333" i="5"/>
  <c r="AB333" i="5"/>
  <c r="AF332" i="5"/>
  <c r="AE332" i="5"/>
  <c r="AD332" i="5"/>
  <c r="AB332" i="5"/>
  <c r="AF331" i="5"/>
  <c r="AE331" i="5"/>
  <c r="AD331" i="5"/>
  <c r="AF330" i="5"/>
  <c r="AE330" i="5"/>
  <c r="AD330" i="5"/>
  <c r="AF329" i="5"/>
  <c r="AE329" i="5"/>
  <c r="AD329" i="5"/>
  <c r="AF328" i="5"/>
  <c r="AE328" i="5"/>
  <c r="AF327" i="5"/>
  <c r="AE327" i="5"/>
  <c r="AF305" i="5"/>
  <c r="AE305" i="5"/>
  <c r="AD305" i="5"/>
  <c r="AF304" i="5"/>
  <c r="AE304" i="5"/>
  <c r="AD304" i="5"/>
  <c r="AB304" i="5"/>
  <c r="AF303" i="5"/>
  <c r="AE303" i="5"/>
  <c r="AD303" i="5"/>
  <c r="AB303" i="5"/>
  <c r="AF302" i="5"/>
  <c r="AE302" i="5"/>
  <c r="AD302" i="5"/>
  <c r="AB302" i="5"/>
  <c r="AF301" i="5"/>
  <c r="AE301" i="5"/>
  <c r="AD301" i="5"/>
  <c r="AF300" i="5"/>
  <c r="AE300" i="5"/>
  <c r="AD300" i="5"/>
  <c r="AF299" i="5"/>
  <c r="AE299" i="5"/>
  <c r="AD299" i="5"/>
  <c r="AF298" i="5"/>
  <c r="AE298" i="5"/>
  <c r="AF297" i="5"/>
  <c r="AE297" i="5"/>
  <c r="AF275" i="5"/>
  <c r="AE275" i="5"/>
  <c r="AD275" i="5"/>
  <c r="AF274" i="5"/>
  <c r="AD274" i="5"/>
  <c r="AB274" i="5"/>
  <c r="AF273" i="5"/>
  <c r="AD273" i="5"/>
  <c r="AB273" i="5"/>
  <c r="AF272" i="5"/>
  <c r="AD272" i="5"/>
  <c r="AB272" i="5"/>
  <c r="AF271" i="5"/>
  <c r="AF270" i="5"/>
  <c r="AF245" i="5"/>
  <c r="AE245" i="5"/>
  <c r="AD245" i="5"/>
  <c r="AF244" i="5"/>
  <c r="AE244" i="5"/>
  <c r="AD244" i="5"/>
  <c r="AB244" i="5"/>
  <c r="AF243" i="5"/>
  <c r="AE243" i="5"/>
  <c r="AD243" i="5"/>
  <c r="AB243" i="5"/>
  <c r="AF242" i="5"/>
  <c r="AE242" i="5"/>
  <c r="AD242" i="5"/>
  <c r="AB242" i="5"/>
  <c r="AF241" i="5"/>
  <c r="AE241" i="5"/>
  <c r="AD241" i="5"/>
  <c r="AG241" i="5" s="1"/>
  <c r="AF240" i="5"/>
  <c r="AE240" i="5"/>
  <c r="AD240" i="5"/>
  <c r="AG240" i="5" s="1"/>
  <c r="AF239" i="5"/>
  <c r="AE239" i="5"/>
  <c r="AD239" i="5"/>
  <c r="AG239" i="5" s="1"/>
  <c r="AF238" i="5"/>
  <c r="AE238" i="5"/>
  <c r="AF237" i="5"/>
  <c r="AE237" i="5"/>
  <c r="AF215" i="5"/>
  <c r="AE215" i="5"/>
  <c r="AD215" i="5"/>
  <c r="AF214" i="5"/>
  <c r="AE214" i="5"/>
  <c r="AD214" i="5"/>
  <c r="AB214" i="5"/>
  <c r="AF213" i="5"/>
  <c r="AE213" i="5"/>
  <c r="AD213" i="5"/>
  <c r="AB213" i="5"/>
  <c r="AF212" i="5"/>
  <c r="AE212" i="5"/>
  <c r="AD212" i="5"/>
  <c r="AB212" i="5"/>
  <c r="AF211" i="5"/>
  <c r="AE211" i="5"/>
  <c r="AD211" i="5"/>
  <c r="AG211" i="5" s="1"/>
  <c r="AF210" i="5"/>
  <c r="AE210" i="5"/>
  <c r="AD210" i="5"/>
  <c r="AG210" i="5" s="1"/>
  <c r="AF209" i="5"/>
  <c r="AE209" i="5"/>
  <c r="AD209" i="5"/>
  <c r="AG209" i="5" s="1"/>
  <c r="AF208" i="5"/>
  <c r="AE208" i="5"/>
  <c r="AF207" i="5"/>
  <c r="AE207" i="5"/>
  <c r="AF185" i="5"/>
  <c r="AE185" i="5"/>
  <c r="AD185" i="5"/>
  <c r="AF184" i="5"/>
  <c r="AE184" i="5"/>
  <c r="AD184" i="5"/>
  <c r="AB184" i="5"/>
  <c r="AF183" i="5"/>
  <c r="AE183" i="5"/>
  <c r="AD183" i="5"/>
  <c r="AB183" i="5"/>
  <c r="AF182" i="5"/>
  <c r="AE182" i="5"/>
  <c r="AD182" i="5"/>
  <c r="AB182" i="5"/>
  <c r="AF181" i="5"/>
  <c r="AE181" i="5"/>
  <c r="AD181" i="5"/>
  <c r="AG181" i="5" s="1"/>
  <c r="AF180" i="5"/>
  <c r="AE180" i="5"/>
  <c r="AD180" i="5"/>
  <c r="AG180" i="5" s="1"/>
  <c r="AF179" i="5"/>
  <c r="AE179" i="5"/>
  <c r="AD179" i="5"/>
  <c r="AG179" i="5" s="1"/>
  <c r="AF178" i="5"/>
  <c r="AE178" i="5"/>
  <c r="AF177" i="5"/>
  <c r="AE177" i="5"/>
  <c r="AF155" i="5"/>
  <c r="AE155" i="5"/>
  <c r="AD155" i="5"/>
  <c r="AF154" i="5"/>
  <c r="AE154" i="5"/>
  <c r="AG154" i="5" s="1"/>
  <c r="AD154" i="5"/>
  <c r="AB154" i="5"/>
  <c r="AF153" i="5"/>
  <c r="AE153" i="5"/>
  <c r="AG153" i="5" s="1"/>
  <c r="AD153" i="5"/>
  <c r="AB153" i="5"/>
  <c r="AF152" i="5"/>
  <c r="AE152" i="5"/>
  <c r="AG152" i="5" s="1"/>
  <c r="AD152" i="5"/>
  <c r="AB152" i="5"/>
  <c r="AF151" i="5"/>
  <c r="AE151" i="5"/>
  <c r="AD151" i="5"/>
  <c r="AG151" i="5" s="1"/>
  <c r="AF150" i="5"/>
  <c r="AE150" i="5"/>
  <c r="AD150" i="5"/>
  <c r="AG150" i="5" s="1"/>
  <c r="AF149" i="5"/>
  <c r="AE149" i="5"/>
  <c r="AD149" i="5"/>
  <c r="AG149" i="5" s="1"/>
  <c r="AF148" i="5"/>
  <c r="AE148" i="5"/>
  <c r="AG148" i="5" s="1"/>
  <c r="AF147" i="5"/>
  <c r="AE147" i="5"/>
  <c r="AG147" i="5" s="1"/>
  <c r="AF125" i="5"/>
  <c r="AE125" i="5"/>
  <c r="AD125" i="5"/>
  <c r="AF124" i="5"/>
  <c r="AE124" i="5"/>
  <c r="AD124" i="5"/>
  <c r="AB124" i="5"/>
  <c r="AF123" i="5"/>
  <c r="AE123" i="5"/>
  <c r="AD123" i="5"/>
  <c r="AB123" i="5"/>
  <c r="AF122" i="5"/>
  <c r="AE122" i="5"/>
  <c r="AD122" i="5"/>
  <c r="AB122" i="5"/>
  <c r="AF121" i="5"/>
  <c r="AE121" i="5"/>
  <c r="AD121" i="5"/>
  <c r="AG121" i="5" s="1"/>
  <c r="AF120" i="5"/>
  <c r="AE120" i="5"/>
  <c r="AD120" i="5"/>
  <c r="AG120" i="5" s="1"/>
  <c r="AF119" i="5"/>
  <c r="AE119" i="5"/>
  <c r="AD119" i="5"/>
  <c r="AG119" i="5" s="1"/>
  <c r="AF118" i="5"/>
  <c r="AE118" i="5"/>
  <c r="AF117" i="5"/>
  <c r="AE117" i="5"/>
  <c r="AF95" i="5"/>
  <c r="AE95" i="5"/>
  <c r="AD95" i="5"/>
  <c r="AF94" i="5"/>
  <c r="AE94" i="5"/>
  <c r="AG94" i="5" s="1"/>
  <c r="AD94" i="5"/>
  <c r="AB94" i="5"/>
  <c r="AF93" i="5"/>
  <c r="AE93" i="5"/>
  <c r="AG93" i="5" s="1"/>
  <c r="AD93" i="5"/>
  <c r="AB93" i="5"/>
  <c r="AF92" i="5"/>
  <c r="AE92" i="5"/>
  <c r="AG92" i="5" s="1"/>
  <c r="AD92" i="5"/>
  <c r="AB92" i="5"/>
  <c r="AF91" i="5"/>
  <c r="AE91" i="5"/>
  <c r="AG91" i="5" s="1"/>
  <c r="AD91" i="5"/>
  <c r="AF90" i="5"/>
  <c r="AE90" i="5"/>
  <c r="AG90" i="5" s="1"/>
  <c r="AD90" i="5"/>
  <c r="AF89" i="5"/>
  <c r="AE89" i="5"/>
  <c r="AG89" i="5" s="1"/>
  <c r="AD89" i="5"/>
  <c r="AF88" i="5"/>
  <c r="AE88" i="5"/>
  <c r="AG88" i="5" s="1"/>
  <c r="AF87" i="5"/>
  <c r="AE87" i="5"/>
  <c r="AG87" i="5" s="1"/>
  <c r="AD30" i="5"/>
  <c r="AD29" i="5"/>
  <c r="AD31" i="5"/>
  <c r="AD61" i="5"/>
  <c r="AD60" i="5"/>
  <c r="AG60" i="5" s="1"/>
  <c r="AD59" i="5"/>
  <c r="AF64" i="5"/>
  <c r="AE64" i="5"/>
  <c r="AG64" i="5" s="1"/>
  <c r="AD64" i="5"/>
  <c r="AB64" i="5"/>
  <c r="AF63" i="5"/>
  <c r="AE63" i="5"/>
  <c r="AG63" i="5" s="1"/>
  <c r="AD63" i="5"/>
  <c r="AB63" i="5"/>
  <c r="AF62" i="5"/>
  <c r="AE62" i="5"/>
  <c r="AG62" i="5" s="1"/>
  <c r="AD62" i="5"/>
  <c r="AB62" i="5"/>
  <c r="AF61" i="5"/>
  <c r="AE61" i="5"/>
  <c r="AF60" i="5"/>
  <c r="AE60" i="5"/>
  <c r="AF59" i="5"/>
  <c r="AE59" i="5"/>
  <c r="AF58" i="5"/>
  <c r="AE58" i="5"/>
  <c r="AF57" i="5"/>
  <c r="AG57" i="5" s="1"/>
  <c r="AE57" i="5"/>
  <c r="AF29" i="5"/>
  <c r="AF28" i="5"/>
  <c r="AF27" i="5"/>
  <c r="AE34" i="5"/>
  <c r="AE33" i="5"/>
  <c r="AE32" i="5"/>
  <c r="AE31" i="5"/>
  <c r="AE30" i="5"/>
  <c r="AE29" i="5"/>
  <c r="AE28" i="5"/>
  <c r="AE27" i="5"/>
  <c r="AB35" i="5"/>
  <c r="AB34" i="5"/>
  <c r="AB33" i="5"/>
  <c r="AB32" i="5"/>
  <c r="S15" i="5"/>
  <c r="S14" i="5"/>
  <c r="S13" i="5"/>
  <c r="S12" i="5"/>
  <c r="S11" i="5"/>
  <c r="S10" i="5"/>
  <c r="S9" i="5"/>
  <c r="S8" i="5"/>
  <c r="S5" i="5"/>
  <c r="S4" i="5"/>
  <c r="S3" i="5"/>
  <c r="AG58" i="5" l="1"/>
  <c r="AG59" i="5"/>
  <c r="AG61" i="5"/>
  <c r="AG539" i="5"/>
  <c r="AG537" i="5"/>
  <c r="F605" i="5"/>
  <c r="A581" i="15" s="1"/>
  <c r="W601" i="5"/>
  <c r="C603" i="15"/>
  <c r="F608" i="5" s="1"/>
  <c r="C393" i="15"/>
  <c r="F398" i="5" s="1"/>
  <c r="C363" i="15"/>
  <c r="F368" i="5" s="1"/>
  <c r="C333" i="15"/>
  <c r="F338" i="5" s="1"/>
  <c r="AF30" i="5" l="1"/>
  <c r="AF31" i="5"/>
  <c r="AD32" i="5"/>
  <c r="AF32" i="5"/>
  <c r="AD33" i="5"/>
  <c r="AF33" i="5"/>
  <c r="AD34" i="5"/>
  <c r="AF34" i="5"/>
  <c r="AD35" i="5"/>
  <c r="AE35" i="5"/>
  <c r="AF35" i="5"/>
  <c r="F23" i="5"/>
  <c r="F6" i="5" s="1"/>
  <c r="D591" i="15"/>
  <c r="D561" i="15"/>
  <c r="D531" i="15"/>
  <c r="D501" i="15"/>
  <c r="D471" i="15"/>
  <c r="D441" i="15"/>
  <c r="D407" i="15"/>
  <c r="D381" i="15"/>
  <c r="D351" i="15"/>
  <c r="D321" i="15"/>
  <c r="D291" i="15"/>
  <c r="D261" i="15"/>
  <c r="D231" i="15"/>
  <c r="D201" i="15"/>
  <c r="D171" i="15"/>
  <c r="D141" i="15"/>
  <c r="D111" i="15"/>
  <c r="D81" i="15"/>
  <c r="F18" i="5"/>
  <c r="F37" i="5" s="1"/>
  <c r="AF65" i="5"/>
  <c r="AE65" i="5"/>
  <c r="AD65" i="5"/>
  <c r="B31" i="15"/>
  <c r="B601" i="15"/>
  <c r="E599" i="5" s="1"/>
  <c r="B599" i="15"/>
  <c r="B597" i="15"/>
  <c r="B595" i="15"/>
  <c r="E596" i="5" s="1"/>
  <c r="B593" i="15"/>
  <c r="E595" i="5" s="1"/>
  <c r="AV591" i="15"/>
  <c r="AU591" i="15"/>
  <c r="AT591" i="15"/>
  <c r="AS591" i="15"/>
  <c r="AR591" i="15"/>
  <c r="AQ591" i="15"/>
  <c r="AP591" i="15"/>
  <c r="AO591" i="15"/>
  <c r="AN591" i="15"/>
  <c r="AM591" i="15"/>
  <c r="AL591" i="15"/>
  <c r="AK591" i="15"/>
  <c r="AJ591" i="15"/>
  <c r="AI591" i="15"/>
  <c r="AH591" i="15"/>
  <c r="AG591" i="15"/>
  <c r="AF591" i="15"/>
  <c r="AE591" i="15"/>
  <c r="AD591" i="15"/>
  <c r="AC591" i="15"/>
  <c r="AB591" i="15"/>
  <c r="AA591" i="15"/>
  <c r="Z591" i="15"/>
  <c r="Y591" i="15"/>
  <c r="X591" i="15"/>
  <c r="W591" i="15"/>
  <c r="V591" i="15"/>
  <c r="U591" i="15"/>
  <c r="T591" i="15"/>
  <c r="S591" i="15"/>
  <c r="R591" i="15"/>
  <c r="Q591" i="15"/>
  <c r="P591" i="15"/>
  <c r="O591" i="15"/>
  <c r="N591" i="15"/>
  <c r="M591" i="15"/>
  <c r="L591" i="15"/>
  <c r="K591" i="15"/>
  <c r="J591" i="15"/>
  <c r="I591" i="15"/>
  <c r="H591" i="15"/>
  <c r="G591" i="15"/>
  <c r="F591" i="15"/>
  <c r="E591" i="15"/>
  <c r="AV587" i="15"/>
  <c r="AU587" i="15"/>
  <c r="AT587" i="15"/>
  <c r="AS587" i="15"/>
  <c r="AR587" i="15"/>
  <c r="AQ587" i="15"/>
  <c r="AP587" i="15"/>
  <c r="AO587" i="15"/>
  <c r="AN587" i="15"/>
  <c r="AM587" i="15"/>
  <c r="AL587" i="15"/>
  <c r="AK587" i="15"/>
  <c r="AJ587" i="15"/>
  <c r="AI587" i="15"/>
  <c r="AH587" i="15"/>
  <c r="AG587" i="15"/>
  <c r="AF587" i="15"/>
  <c r="AE587" i="15"/>
  <c r="AD587" i="15"/>
  <c r="AC587" i="15"/>
  <c r="AB587" i="15"/>
  <c r="AA587" i="15"/>
  <c r="Z587" i="15"/>
  <c r="Y587" i="15"/>
  <c r="X587" i="15"/>
  <c r="W587" i="15"/>
  <c r="V587" i="15"/>
  <c r="U587" i="15"/>
  <c r="T587" i="15"/>
  <c r="S587" i="15"/>
  <c r="R587" i="15"/>
  <c r="Q587" i="15"/>
  <c r="P587" i="15"/>
  <c r="O587" i="15"/>
  <c r="N587" i="15"/>
  <c r="M587" i="15"/>
  <c r="L587" i="15"/>
  <c r="K587" i="15"/>
  <c r="J587" i="15"/>
  <c r="I587" i="15"/>
  <c r="H587" i="15"/>
  <c r="G587" i="15"/>
  <c r="F587" i="15"/>
  <c r="E587" i="15"/>
  <c r="D587" i="15"/>
  <c r="B586" i="15"/>
  <c r="B571" i="15"/>
  <c r="E569" i="5" s="1"/>
  <c r="B569" i="15"/>
  <c r="B567" i="15"/>
  <c r="B565" i="15"/>
  <c r="E566" i="5" s="1"/>
  <c r="B563" i="15"/>
  <c r="E565" i="5" s="1"/>
  <c r="AV561" i="15"/>
  <c r="AU561" i="15"/>
  <c r="AT561" i="15"/>
  <c r="AS561" i="15"/>
  <c r="AR561" i="15"/>
  <c r="AQ561" i="15"/>
  <c r="AP561" i="15"/>
  <c r="AO561" i="15"/>
  <c r="AN561" i="15"/>
  <c r="AM561" i="15"/>
  <c r="AL561" i="15"/>
  <c r="AK561" i="15"/>
  <c r="AJ561" i="15"/>
  <c r="AI561" i="15"/>
  <c r="AH561" i="15"/>
  <c r="AG561" i="15"/>
  <c r="AF561" i="15"/>
  <c r="AE561" i="15"/>
  <c r="AD561" i="15"/>
  <c r="AC561" i="15"/>
  <c r="AB561" i="15"/>
  <c r="AA561" i="15"/>
  <c r="Z561" i="15"/>
  <c r="Y561" i="15"/>
  <c r="X561" i="15"/>
  <c r="W561" i="15"/>
  <c r="V561" i="15"/>
  <c r="U561" i="15"/>
  <c r="T561" i="15"/>
  <c r="S561" i="15"/>
  <c r="R561" i="15"/>
  <c r="Q561" i="15"/>
  <c r="P561" i="15"/>
  <c r="O561" i="15"/>
  <c r="N561" i="15"/>
  <c r="M561" i="15"/>
  <c r="L561" i="15"/>
  <c r="K561" i="15"/>
  <c r="J561" i="15"/>
  <c r="I561" i="15"/>
  <c r="H561" i="15"/>
  <c r="G561" i="15"/>
  <c r="F561" i="15"/>
  <c r="E561" i="15"/>
  <c r="AV557" i="15"/>
  <c r="AU557" i="15"/>
  <c r="AT557" i="15"/>
  <c r="AS557" i="15"/>
  <c r="AR557" i="15"/>
  <c r="AQ557" i="15"/>
  <c r="AP557" i="15"/>
  <c r="AO557" i="15"/>
  <c r="AN557" i="15"/>
  <c r="AM557" i="15"/>
  <c r="AL557" i="15"/>
  <c r="AK557" i="15"/>
  <c r="AJ557" i="15"/>
  <c r="AI557" i="15"/>
  <c r="AH557" i="15"/>
  <c r="AG557" i="15"/>
  <c r="AF557" i="15"/>
  <c r="AE557" i="15"/>
  <c r="AD557" i="15"/>
  <c r="AC557" i="15"/>
  <c r="AB557" i="15"/>
  <c r="AA557" i="15"/>
  <c r="Z557" i="15"/>
  <c r="Y557" i="15"/>
  <c r="X557" i="15"/>
  <c r="W557" i="15"/>
  <c r="V557" i="15"/>
  <c r="U557" i="15"/>
  <c r="T557" i="15"/>
  <c r="S557" i="15"/>
  <c r="R557" i="15"/>
  <c r="Q557" i="15"/>
  <c r="P557" i="15"/>
  <c r="O557" i="15"/>
  <c r="N557" i="15"/>
  <c r="M557" i="15"/>
  <c r="L557" i="15"/>
  <c r="K557" i="15"/>
  <c r="J557" i="15"/>
  <c r="I557" i="15"/>
  <c r="H557" i="15"/>
  <c r="G557" i="15"/>
  <c r="F557" i="15"/>
  <c r="E557" i="15"/>
  <c r="D557" i="15"/>
  <c r="B556" i="15"/>
  <c r="B541" i="15"/>
  <c r="E539" i="5" s="1"/>
  <c r="B539" i="15"/>
  <c r="B537" i="15"/>
  <c r="B535" i="15"/>
  <c r="E536" i="5" s="1"/>
  <c r="B533" i="15"/>
  <c r="E535" i="5" s="1"/>
  <c r="AV531" i="15"/>
  <c r="AU531" i="15"/>
  <c r="AT531" i="15"/>
  <c r="AS531" i="15"/>
  <c r="AR531" i="15"/>
  <c r="AQ531" i="15"/>
  <c r="AP531" i="15"/>
  <c r="AO531" i="15"/>
  <c r="AN531" i="15"/>
  <c r="AM531" i="15"/>
  <c r="AL531" i="15"/>
  <c r="AK531" i="15"/>
  <c r="AJ531" i="15"/>
  <c r="AI531" i="15"/>
  <c r="AH531" i="15"/>
  <c r="AG531" i="15"/>
  <c r="AF531" i="15"/>
  <c r="AE531" i="15"/>
  <c r="AD531" i="15"/>
  <c r="AC531" i="15"/>
  <c r="AB531" i="15"/>
  <c r="AA531" i="15"/>
  <c r="Z531" i="15"/>
  <c r="Y531" i="15"/>
  <c r="X531" i="15"/>
  <c r="W531" i="15"/>
  <c r="V531" i="15"/>
  <c r="U531" i="15"/>
  <c r="T531" i="15"/>
  <c r="S531" i="15"/>
  <c r="R531" i="15"/>
  <c r="Q531" i="15"/>
  <c r="P531" i="15"/>
  <c r="O531" i="15"/>
  <c r="N531" i="15"/>
  <c r="M531" i="15"/>
  <c r="L531" i="15"/>
  <c r="K531" i="15"/>
  <c r="J531" i="15"/>
  <c r="I531" i="15"/>
  <c r="H531" i="15"/>
  <c r="G531" i="15"/>
  <c r="F531" i="15"/>
  <c r="E531" i="15"/>
  <c r="AV527" i="15"/>
  <c r="AU527" i="15"/>
  <c r="AT527" i="15"/>
  <c r="AS527" i="15"/>
  <c r="AR527" i="15"/>
  <c r="AQ527" i="15"/>
  <c r="AP527" i="15"/>
  <c r="AO527" i="15"/>
  <c r="AN527" i="15"/>
  <c r="AM527" i="15"/>
  <c r="AL527" i="15"/>
  <c r="AK527" i="15"/>
  <c r="AJ527" i="15"/>
  <c r="AI527" i="15"/>
  <c r="AH527" i="15"/>
  <c r="AG527" i="15"/>
  <c r="AF527" i="15"/>
  <c r="AE527" i="15"/>
  <c r="AD527" i="15"/>
  <c r="AC527" i="15"/>
  <c r="AB527" i="15"/>
  <c r="AA527" i="15"/>
  <c r="Z527" i="15"/>
  <c r="Y527" i="15"/>
  <c r="X527" i="15"/>
  <c r="W527" i="15"/>
  <c r="V527" i="15"/>
  <c r="U527" i="15"/>
  <c r="T527" i="15"/>
  <c r="S527" i="15"/>
  <c r="R527" i="15"/>
  <c r="Q527" i="15"/>
  <c r="P527" i="15"/>
  <c r="O527" i="15"/>
  <c r="N527" i="15"/>
  <c r="M527" i="15"/>
  <c r="L527" i="15"/>
  <c r="K527" i="15"/>
  <c r="J527" i="15"/>
  <c r="I527" i="15"/>
  <c r="H527" i="15"/>
  <c r="G527" i="15"/>
  <c r="F527" i="15"/>
  <c r="E527" i="15"/>
  <c r="D527" i="15"/>
  <c r="B526" i="15"/>
  <c r="B511" i="15"/>
  <c r="E509" i="5" s="1"/>
  <c r="B509" i="15"/>
  <c r="B507" i="15"/>
  <c r="B505" i="15"/>
  <c r="E506" i="5" s="1"/>
  <c r="B503" i="15"/>
  <c r="E505" i="5" s="1"/>
  <c r="AV501" i="15"/>
  <c r="AU501" i="15"/>
  <c r="AT501" i="15"/>
  <c r="AS501" i="15"/>
  <c r="AR501" i="15"/>
  <c r="AQ501" i="15"/>
  <c r="AP501" i="15"/>
  <c r="AO501" i="15"/>
  <c r="AN501" i="15"/>
  <c r="AM501" i="15"/>
  <c r="AL501" i="15"/>
  <c r="AK501" i="15"/>
  <c r="AJ501" i="15"/>
  <c r="AI501" i="15"/>
  <c r="AH501" i="15"/>
  <c r="AG501" i="15"/>
  <c r="AF501" i="15"/>
  <c r="AE501" i="15"/>
  <c r="AD501" i="15"/>
  <c r="AC501" i="15"/>
  <c r="AB501" i="15"/>
  <c r="AA501" i="15"/>
  <c r="Z501" i="15"/>
  <c r="Y501" i="15"/>
  <c r="X501" i="15"/>
  <c r="W501" i="15"/>
  <c r="V501" i="15"/>
  <c r="U501" i="15"/>
  <c r="T501" i="15"/>
  <c r="S501" i="15"/>
  <c r="R501" i="15"/>
  <c r="Q501" i="15"/>
  <c r="P501" i="15"/>
  <c r="O501" i="15"/>
  <c r="N501" i="15"/>
  <c r="M501" i="15"/>
  <c r="L501" i="15"/>
  <c r="K501" i="15"/>
  <c r="J501" i="15"/>
  <c r="I501" i="15"/>
  <c r="H501" i="15"/>
  <c r="G501" i="15"/>
  <c r="F501" i="15"/>
  <c r="E501" i="15"/>
  <c r="AV497" i="15"/>
  <c r="AU497" i="15"/>
  <c r="AT497" i="15"/>
  <c r="AS497" i="15"/>
  <c r="AR497" i="15"/>
  <c r="AQ497" i="15"/>
  <c r="AP497" i="15"/>
  <c r="AO497" i="15"/>
  <c r="AN497" i="15"/>
  <c r="AM497" i="15"/>
  <c r="AL497" i="15"/>
  <c r="AK497" i="15"/>
  <c r="AJ497" i="15"/>
  <c r="AI497" i="15"/>
  <c r="AH497" i="15"/>
  <c r="AG497" i="15"/>
  <c r="AF497" i="15"/>
  <c r="AE497" i="15"/>
  <c r="AD497" i="15"/>
  <c r="AC497" i="15"/>
  <c r="AB497" i="15"/>
  <c r="AA497" i="15"/>
  <c r="Z497" i="15"/>
  <c r="Y497" i="15"/>
  <c r="X497" i="15"/>
  <c r="W497" i="15"/>
  <c r="V497" i="15"/>
  <c r="U497" i="15"/>
  <c r="T497" i="15"/>
  <c r="S497" i="15"/>
  <c r="R497" i="15"/>
  <c r="Q497" i="15"/>
  <c r="P497" i="15"/>
  <c r="O497" i="15"/>
  <c r="N497" i="15"/>
  <c r="M497" i="15"/>
  <c r="L497" i="15"/>
  <c r="K497" i="15"/>
  <c r="J497" i="15"/>
  <c r="I497" i="15"/>
  <c r="H497" i="15"/>
  <c r="G497" i="15"/>
  <c r="F497" i="15"/>
  <c r="E497" i="15"/>
  <c r="D497" i="15"/>
  <c r="B496" i="15"/>
  <c r="B481" i="15"/>
  <c r="E479" i="5" s="1"/>
  <c r="B479" i="15"/>
  <c r="B477" i="15"/>
  <c r="B475" i="15"/>
  <c r="E476" i="5" s="1"/>
  <c r="B473" i="15"/>
  <c r="E475" i="5" s="1"/>
  <c r="AV471" i="15"/>
  <c r="AU471" i="15"/>
  <c r="AT471" i="15"/>
  <c r="AS471" i="15"/>
  <c r="AR471" i="15"/>
  <c r="AQ471" i="15"/>
  <c r="AP471" i="15"/>
  <c r="AO471" i="15"/>
  <c r="AN471" i="15"/>
  <c r="AM471" i="15"/>
  <c r="AL471" i="15"/>
  <c r="AK471" i="15"/>
  <c r="AJ471" i="15"/>
  <c r="AI471" i="15"/>
  <c r="AH471" i="15"/>
  <c r="AG471" i="15"/>
  <c r="AF471" i="15"/>
  <c r="AE471" i="15"/>
  <c r="AD471" i="15"/>
  <c r="AC471" i="15"/>
  <c r="AB471" i="15"/>
  <c r="AA471" i="15"/>
  <c r="Z471" i="15"/>
  <c r="Y471" i="15"/>
  <c r="X471" i="15"/>
  <c r="W471" i="15"/>
  <c r="V471" i="15"/>
  <c r="U471" i="15"/>
  <c r="T471" i="15"/>
  <c r="S471" i="15"/>
  <c r="R471" i="15"/>
  <c r="Q471" i="15"/>
  <c r="P471" i="15"/>
  <c r="O471" i="15"/>
  <c r="N471" i="15"/>
  <c r="M471" i="15"/>
  <c r="L471" i="15"/>
  <c r="K471" i="15"/>
  <c r="J471" i="15"/>
  <c r="I471" i="15"/>
  <c r="H471" i="15"/>
  <c r="G471" i="15"/>
  <c r="F471" i="15"/>
  <c r="E471" i="15"/>
  <c r="AV467" i="15"/>
  <c r="AU467" i="15"/>
  <c r="AT467" i="15"/>
  <c r="AS467" i="15"/>
  <c r="AR467" i="15"/>
  <c r="AQ467" i="15"/>
  <c r="AP467" i="15"/>
  <c r="AO467" i="15"/>
  <c r="AN467" i="15"/>
  <c r="AM467" i="15"/>
  <c r="AL467" i="15"/>
  <c r="AK467" i="15"/>
  <c r="AJ467" i="15"/>
  <c r="AI467" i="15"/>
  <c r="AH467" i="15"/>
  <c r="AG467" i="15"/>
  <c r="AF467" i="15"/>
  <c r="AE467" i="15"/>
  <c r="AD467" i="15"/>
  <c r="AC467" i="15"/>
  <c r="AB467" i="15"/>
  <c r="AA467" i="15"/>
  <c r="Z467" i="15"/>
  <c r="Y467" i="15"/>
  <c r="X467" i="15"/>
  <c r="W467" i="15"/>
  <c r="V467" i="15"/>
  <c r="U467" i="15"/>
  <c r="T467" i="15"/>
  <c r="S467" i="15"/>
  <c r="R467" i="15"/>
  <c r="Q467" i="15"/>
  <c r="P467" i="15"/>
  <c r="O467" i="15"/>
  <c r="N467" i="15"/>
  <c r="M467" i="15"/>
  <c r="L467" i="15"/>
  <c r="K467" i="15"/>
  <c r="J467" i="15"/>
  <c r="I467" i="15"/>
  <c r="H467" i="15"/>
  <c r="G467" i="15"/>
  <c r="F467" i="15"/>
  <c r="E467" i="15"/>
  <c r="D467" i="15"/>
  <c r="B466" i="15"/>
  <c r="B451" i="15"/>
  <c r="E449" i="5" s="1"/>
  <c r="B449" i="15"/>
  <c r="B447" i="15"/>
  <c r="B445" i="15"/>
  <c r="E446" i="5" s="1"/>
  <c r="B443" i="15"/>
  <c r="E445" i="5" s="1"/>
  <c r="AV441" i="15"/>
  <c r="AU441" i="15"/>
  <c r="AT441" i="15"/>
  <c r="AS441" i="15"/>
  <c r="AR441" i="15"/>
  <c r="AQ441" i="15"/>
  <c r="AP441" i="15"/>
  <c r="AO441" i="15"/>
  <c r="AN441" i="15"/>
  <c r="AM441" i="15"/>
  <c r="AL441" i="15"/>
  <c r="AK441" i="15"/>
  <c r="AJ441" i="15"/>
  <c r="AI441" i="15"/>
  <c r="AH441" i="15"/>
  <c r="AG441" i="15"/>
  <c r="AF441" i="15"/>
  <c r="AE441" i="15"/>
  <c r="AD441" i="15"/>
  <c r="AC441" i="15"/>
  <c r="AB441" i="15"/>
  <c r="AA441" i="15"/>
  <c r="Z441" i="15"/>
  <c r="Y441" i="15"/>
  <c r="X441" i="15"/>
  <c r="W441" i="15"/>
  <c r="V441" i="15"/>
  <c r="U441" i="15"/>
  <c r="T441" i="15"/>
  <c r="S441" i="15"/>
  <c r="R441" i="15"/>
  <c r="Q441" i="15"/>
  <c r="P441" i="15"/>
  <c r="O441" i="15"/>
  <c r="N441" i="15"/>
  <c r="M441" i="15"/>
  <c r="L441" i="15"/>
  <c r="K441" i="15"/>
  <c r="J441" i="15"/>
  <c r="I441" i="15"/>
  <c r="H441" i="15"/>
  <c r="G441" i="15"/>
  <c r="F441" i="15"/>
  <c r="E441" i="15"/>
  <c r="AV437" i="15"/>
  <c r="AU437" i="15"/>
  <c r="AT437" i="15"/>
  <c r="AS437" i="15"/>
  <c r="AR437" i="15"/>
  <c r="AQ437" i="15"/>
  <c r="AP437" i="15"/>
  <c r="AO437" i="15"/>
  <c r="AN437" i="15"/>
  <c r="AM437" i="15"/>
  <c r="AL437" i="15"/>
  <c r="AK437" i="15"/>
  <c r="AJ437" i="15"/>
  <c r="AI437" i="15"/>
  <c r="AH437" i="15"/>
  <c r="AG437" i="15"/>
  <c r="AF437" i="15"/>
  <c r="AE437" i="15"/>
  <c r="AD437" i="15"/>
  <c r="AC437" i="15"/>
  <c r="AB437" i="15"/>
  <c r="AA437" i="15"/>
  <c r="Z437" i="15"/>
  <c r="Y437" i="15"/>
  <c r="X437" i="15"/>
  <c r="W437" i="15"/>
  <c r="V437" i="15"/>
  <c r="U437" i="15"/>
  <c r="T437" i="15"/>
  <c r="S437" i="15"/>
  <c r="R437" i="15"/>
  <c r="Q437" i="15"/>
  <c r="P437" i="15"/>
  <c r="O437" i="15"/>
  <c r="N437" i="15"/>
  <c r="M437" i="15"/>
  <c r="L437" i="15"/>
  <c r="K437" i="15"/>
  <c r="J437" i="15"/>
  <c r="I437" i="15"/>
  <c r="H437" i="15"/>
  <c r="G437" i="15"/>
  <c r="F437" i="15"/>
  <c r="E437" i="15"/>
  <c r="D437" i="15"/>
  <c r="B436" i="15"/>
  <c r="B421" i="15"/>
  <c r="E419" i="5" s="1"/>
  <c r="B419" i="15"/>
  <c r="B417" i="15"/>
  <c r="B415" i="15"/>
  <c r="E416" i="5" s="1"/>
  <c r="B413" i="15"/>
  <c r="E415" i="5" s="1"/>
  <c r="AV411" i="15"/>
  <c r="AU411" i="15"/>
  <c r="AT411" i="15"/>
  <c r="AS411" i="15"/>
  <c r="AR411" i="15"/>
  <c r="AQ411" i="15"/>
  <c r="AP411" i="15"/>
  <c r="AO411" i="15"/>
  <c r="AN411" i="15"/>
  <c r="AM411" i="15"/>
  <c r="AL411" i="15"/>
  <c r="AK411" i="15"/>
  <c r="AJ411" i="15"/>
  <c r="AI411" i="15"/>
  <c r="AH411" i="15"/>
  <c r="AG411" i="15"/>
  <c r="AF411" i="15"/>
  <c r="AE411" i="15"/>
  <c r="AD411" i="15"/>
  <c r="AC411" i="15"/>
  <c r="AB411" i="15"/>
  <c r="AA411" i="15"/>
  <c r="Z411" i="15"/>
  <c r="Y411" i="15"/>
  <c r="X411" i="15"/>
  <c r="W411" i="15"/>
  <c r="V411" i="15"/>
  <c r="U411" i="15"/>
  <c r="T411" i="15"/>
  <c r="S411" i="15"/>
  <c r="R411" i="15"/>
  <c r="Q411" i="15"/>
  <c r="P411" i="15"/>
  <c r="O411" i="15"/>
  <c r="N411" i="15"/>
  <c r="M411" i="15"/>
  <c r="L411" i="15"/>
  <c r="K411" i="15"/>
  <c r="J411" i="15"/>
  <c r="I411" i="15"/>
  <c r="H411" i="15"/>
  <c r="G411" i="15"/>
  <c r="F411" i="15"/>
  <c r="E411" i="15"/>
  <c r="D411" i="15"/>
  <c r="AV407" i="15"/>
  <c r="AU407" i="15"/>
  <c r="AT407" i="15"/>
  <c r="AS407" i="15"/>
  <c r="AR407" i="15"/>
  <c r="AQ407" i="15"/>
  <c r="AP407" i="15"/>
  <c r="AO407" i="15"/>
  <c r="AN407" i="15"/>
  <c r="AM407" i="15"/>
  <c r="AL407" i="15"/>
  <c r="AK407" i="15"/>
  <c r="AJ407" i="15"/>
  <c r="AI407" i="15"/>
  <c r="AH407" i="15"/>
  <c r="AG407" i="15"/>
  <c r="AF407" i="15"/>
  <c r="AE407" i="15"/>
  <c r="AD407" i="15"/>
  <c r="AC407" i="15"/>
  <c r="AB407" i="15"/>
  <c r="AA407" i="15"/>
  <c r="Z407" i="15"/>
  <c r="Y407" i="15"/>
  <c r="X407" i="15"/>
  <c r="W407" i="15"/>
  <c r="V407" i="15"/>
  <c r="U407" i="15"/>
  <c r="T407" i="15"/>
  <c r="S407" i="15"/>
  <c r="R407" i="15"/>
  <c r="Q407" i="15"/>
  <c r="P407" i="15"/>
  <c r="O407" i="15"/>
  <c r="N407" i="15"/>
  <c r="M407" i="15"/>
  <c r="L407" i="15"/>
  <c r="K407" i="15"/>
  <c r="J407" i="15"/>
  <c r="I407" i="15"/>
  <c r="H407" i="15"/>
  <c r="G407" i="15"/>
  <c r="F407" i="15"/>
  <c r="E407" i="15"/>
  <c r="B406" i="15"/>
  <c r="B391" i="15"/>
  <c r="E389" i="5" s="1"/>
  <c r="B389" i="15"/>
  <c r="B387" i="15"/>
  <c r="B385" i="15"/>
  <c r="E386" i="5" s="1"/>
  <c r="B383" i="15"/>
  <c r="E385" i="5" s="1"/>
  <c r="AV381" i="15"/>
  <c r="AU381" i="15"/>
  <c r="AT381" i="15"/>
  <c r="AS381" i="15"/>
  <c r="AR381" i="15"/>
  <c r="AQ381" i="15"/>
  <c r="AP381" i="15"/>
  <c r="AO381" i="15"/>
  <c r="AN381" i="15"/>
  <c r="AM381" i="15"/>
  <c r="AL381" i="15"/>
  <c r="AK381" i="15"/>
  <c r="AJ381" i="15"/>
  <c r="AI381" i="15"/>
  <c r="AH381" i="15"/>
  <c r="AG381" i="15"/>
  <c r="AF381" i="15"/>
  <c r="AE381" i="15"/>
  <c r="AD381" i="15"/>
  <c r="AC381" i="15"/>
  <c r="AB381" i="15"/>
  <c r="AA381" i="15"/>
  <c r="Z381" i="15"/>
  <c r="Y381" i="15"/>
  <c r="X381" i="15"/>
  <c r="W381" i="15"/>
  <c r="V381" i="15"/>
  <c r="U381" i="15"/>
  <c r="T381" i="15"/>
  <c r="S381" i="15"/>
  <c r="R381" i="15"/>
  <c r="Q381" i="15"/>
  <c r="P381" i="15"/>
  <c r="O381" i="15"/>
  <c r="N381" i="15"/>
  <c r="M381" i="15"/>
  <c r="L381" i="15"/>
  <c r="K381" i="15"/>
  <c r="J381" i="15"/>
  <c r="I381" i="15"/>
  <c r="H381" i="15"/>
  <c r="G381" i="15"/>
  <c r="F381" i="15"/>
  <c r="E381" i="15"/>
  <c r="AV377" i="15"/>
  <c r="AU377" i="15"/>
  <c r="AT377" i="15"/>
  <c r="AS377" i="15"/>
  <c r="AR377" i="15"/>
  <c r="AQ377" i="15"/>
  <c r="AP377" i="15"/>
  <c r="AO377" i="15"/>
  <c r="AN377" i="15"/>
  <c r="AM377" i="15"/>
  <c r="AL377" i="15"/>
  <c r="AK377" i="15"/>
  <c r="AJ377" i="15"/>
  <c r="AI377" i="15"/>
  <c r="AH377" i="15"/>
  <c r="AG377" i="15"/>
  <c r="AF377" i="15"/>
  <c r="AE377" i="15"/>
  <c r="AD377" i="15"/>
  <c r="AC377" i="15"/>
  <c r="AB377" i="15"/>
  <c r="AA377" i="15"/>
  <c r="Z377" i="15"/>
  <c r="Y377" i="15"/>
  <c r="X377" i="15"/>
  <c r="W377" i="15"/>
  <c r="V377" i="15"/>
  <c r="U377" i="15"/>
  <c r="T377" i="15"/>
  <c r="S377" i="15"/>
  <c r="R377" i="15"/>
  <c r="Q377" i="15"/>
  <c r="P377" i="15"/>
  <c r="O377" i="15"/>
  <c r="N377" i="15"/>
  <c r="M377" i="15"/>
  <c r="L377" i="15"/>
  <c r="K377" i="15"/>
  <c r="J377" i="15"/>
  <c r="I377" i="15"/>
  <c r="H377" i="15"/>
  <c r="G377" i="15"/>
  <c r="F377" i="15"/>
  <c r="E377" i="15"/>
  <c r="D377" i="15"/>
  <c r="B376" i="15"/>
  <c r="B361" i="15"/>
  <c r="E359" i="5" s="1"/>
  <c r="B359" i="15"/>
  <c r="E358" i="5" s="1"/>
  <c r="B357" i="15"/>
  <c r="B355" i="15"/>
  <c r="E356" i="5" s="1"/>
  <c r="B353" i="15"/>
  <c r="E355" i="5" s="1"/>
  <c r="AV351" i="15"/>
  <c r="AU351" i="15"/>
  <c r="AT351" i="15"/>
  <c r="AS351" i="15"/>
  <c r="AR351" i="15"/>
  <c r="AQ351" i="15"/>
  <c r="AP351" i="15"/>
  <c r="AO351" i="15"/>
  <c r="AN351" i="15"/>
  <c r="AM351" i="15"/>
  <c r="AL351" i="15"/>
  <c r="AK351" i="15"/>
  <c r="AJ351" i="15"/>
  <c r="AI351" i="15"/>
  <c r="AH351" i="15"/>
  <c r="AG351" i="15"/>
  <c r="AF351" i="15"/>
  <c r="AE351" i="15"/>
  <c r="AD351" i="15"/>
  <c r="AC351" i="15"/>
  <c r="AB351" i="15"/>
  <c r="AA351" i="15"/>
  <c r="Z351" i="15"/>
  <c r="Y351" i="15"/>
  <c r="X351" i="15"/>
  <c r="W351" i="15"/>
  <c r="V351" i="15"/>
  <c r="U351" i="15"/>
  <c r="T351" i="15"/>
  <c r="S351" i="15"/>
  <c r="R351" i="15"/>
  <c r="Q351" i="15"/>
  <c r="P351" i="15"/>
  <c r="O351" i="15"/>
  <c r="N351" i="15"/>
  <c r="M351" i="15"/>
  <c r="L351" i="15"/>
  <c r="K351" i="15"/>
  <c r="J351" i="15"/>
  <c r="I351" i="15"/>
  <c r="H351" i="15"/>
  <c r="G351" i="15"/>
  <c r="F351" i="15"/>
  <c r="E351" i="15"/>
  <c r="AV347" i="15"/>
  <c r="AU347" i="15"/>
  <c r="AT347" i="15"/>
  <c r="AS347" i="15"/>
  <c r="AR347" i="15"/>
  <c r="AQ347" i="15"/>
  <c r="AP347" i="15"/>
  <c r="AO347" i="15"/>
  <c r="AN347" i="15"/>
  <c r="AM347" i="15"/>
  <c r="AL347" i="15"/>
  <c r="AK347" i="15"/>
  <c r="AJ347" i="15"/>
  <c r="AI347" i="15"/>
  <c r="AH347" i="15"/>
  <c r="AG347" i="15"/>
  <c r="AF347" i="15"/>
  <c r="AE347" i="15"/>
  <c r="AD347" i="15"/>
  <c r="AC347" i="15"/>
  <c r="AB347" i="15"/>
  <c r="AA347" i="15"/>
  <c r="Z347" i="15"/>
  <c r="Y347" i="15"/>
  <c r="X347" i="15"/>
  <c r="W347" i="15"/>
  <c r="V347" i="15"/>
  <c r="U347" i="15"/>
  <c r="T347" i="15"/>
  <c r="S347" i="15"/>
  <c r="R347" i="15"/>
  <c r="Q347" i="15"/>
  <c r="P347" i="15"/>
  <c r="O347" i="15"/>
  <c r="N347" i="15"/>
  <c r="M347" i="15"/>
  <c r="L347" i="15"/>
  <c r="K347" i="15"/>
  <c r="J347" i="15"/>
  <c r="I347" i="15"/>
  <c r="H347" i="15"/>
  <c r="G347" i="15"/>
  <c r="F347" i="15"/>
  <c r="E347" i="15"/>
  <c r="D347" i="15"/>
  <c r="B346" i="15"/>
  <c r="B331" i="15"/>
  <c r="E329" i="5" s="1"/>
  <c r="B329" i="15"/>
  <c r="E328" i="5" s="1"/>
  <c r="B327" i="15"/>
  <c r="B325" i="15"/>
  <c r="E326" i="5" s="1"/>
  <c r="B323" i="15"/>
  <c r="E325" i="5" s="1"/>
  <c r="AV321"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AV317"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B316" i="15"/>
  <c r="B301" i="15"/>
  <c r="E299" i="5" s="1"/>
  <c r="B299" i="15"/>
  <c r="B297" i="15"/>
  <c r="B295" i="15"/>
  <c r="E296" i="5" s="1"/>
  <c r="B293" i="15"/>
  <c r="E295" i="5" s="1"/>
  <c r="AV291"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AV287"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B286" i="15"/>
  <c r="B271" i="15"/>
  <c r="E269" i="5" s="1"/>
  <c r="B269" i="15"/>
  <c r="E268" i="5" s="1"/>
  <c r="B267" i="15"/>
  <c r="E267" i="5" s="1"/>
  <c r="B265" i="15"/>
  <c r="E266" i="5" s="1"/>
  <c r="B263" i="15"/>
  <c r="E265" i="5" s="1"/>
  <c r="AV261" i="15"/>
  <c r="AU261" i="15"/>
  <c r="AT261" i="15"/>
  <c r="AS261" i="15"/>
  <c r="AR261" i="15"/>
  <c r="AQ261" i="15"/>
  <c r="AP261" i="15"/>
  <c r="AO261" i="15"/>
  <c r="AN261" i="15"/>
  <c r="AM261" i="15"/>
  <c r="AL261"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G261" i="15"/>
  <c r="F261" i="15"/>
  <c r="E261" i="15"/>
  <c r="AV257" i="15"/>
  <c r="AU257" i="15"/>
  <c r="AT257" i="15"/>
  <c r="AS257" i="15"/>
  <c r="AR257" i="15"/>
  <c r="AQ257" i="15"/>
  <c r="AP257" i="15"/>
  <c r="AO257" i="15"/>
  <c r="AN257" i="15"/>
  <c r="AM257" i="15"/>
  <c r="AL257"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G257" i="15"/>
  <c r="F257" i="15"/>
  <c r="E257" i="15"/>
  <c r="D257" i="15"/>
  <c r="B256" i="15"/>
  <c r="B241" i="15"/>
  <c r="E239" i="5" s="1"/>
  <c r="B239" i="15"/>
  <c r="E238" i="5" s="1"/>
  <c r="B237" i="15"/>
  <c r="E237" i="5" s="1"/>
  <c r="B235" i="15"/>
  <c r="E236" i="5" s="1"/>
  <c r="B233" i="15"/>
  <c r="E235" i="5" s="1"/>
  <c r="AV231" i="15"/>
  <c r="AU231" i="15"/>
  <c r="AT231" i="15"/>
  <c r="AS231" i="15"/>
  <c r="AR231" i="15"/>
  <c r="AQ231" i="15"/>
  <c r="AP231" i="15"/>
  <c r="AO231" i="15"/>
  <c r="AN231" i="15"/>
  <c r="AM231" i="15"/>
  <c r="AL231"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G231" i="15"/>
  <c r="F231" i="15"/>
  <c r="E231" i="15"/>
  <c r="AV227" i="15"/>
  <c r="AU227" i="15"/>
  <c r="AT227" i="15"/>
  <c r="AS227" i="15"/>
  <c r="AR227" i="15"/>
  <c r="AQ227" i="15"/>
  <c r="AP227" i="15"/>
  <c r="AO227" i="15"/>
  <c r="AN227" i="15"/>
  <c r="AM227" i="15"/>
  <c r="AL227" i="15"/>
  <c r="AK227" i="15"/>
  <c r="AJ227" i="15"/>
  <c r="AI227" i="15"/>
  <c r="AH227" i="15"/>
  <c r="AG227" i="15"/>
  <c r="AF227" i="15"/>
  <c r="AE227" i="15"/>
  <c r="AD227" i="15"/>
  <c r="AC227" i="15"/>
  <c r="AB227" i="15"/>
  <c r="AA227" i="15"/>
  <c r="Z227" i="15"/>
  <c r="Y227" i="15"/>
  <c r="X227" i="15"/>
  <c r="W227" i="15"/>
  <c r="V227" i="15"/>
  <c r="U227" i="15"/>
  <c r="T227" i="15"/>
  <c r="S227" i="15"/>
  <c r="R227" i="15"/>
  <c r="Q227" i="15"/>
  <c r="P227" i="15"/>
  <c r="O227" i="15"/>
  <c r="N227" i="15"/>
  <c r="M227" i="15"/>
  <c r="L227" i="15"/>
  <c r="K227" i="15"/>
  <c r="J227" i="15"/>
  <c r="I227" i="15"/>
  <c r="H227" i="15"/>
  <c r="G227" i="15"/>
  <c r="F227" i="15"/>
  <c r="E227" i="15"/>
  <c r="D227" i="15"/>
  <c r="B226" i="15"/>
  <c r="B211" i="15"/>
  <c r="E209" i="5" s="1"/>
  <c r="B209" i="15"/>
  <c r="E208" i="5" s="1"/>
  <c r="B207" i="15"/>
  <c r="B205" i="15"/>
  <c r="E206" i="5" s="1"/>
  <c r="B203" i="15"/>
  <c r="E205" i="5" s="1"/>
  <c r="AV201" i="15"/>
  <c r="AU201" i="15"/>
  <c r="AT201" i="15"/>
  <c r="AS201" i="15"/>
  <c r="AR201" i="15"/>
  <c r="AQ201" i="15"/>
  <c r="AP201" i="15"/>
  <c r="AO201" i="15"/>
  <c r="AN201" i="15"/>
  <c r="AM201" i="15"/>
  <c r="AL201" i="15"/>
  <c r="AK201" i="15"/>
  <c r="AJ201" i="15"/>
  <c r="AI201" i="15"/>
  <c r="AH201" i="15"/>
  <c r="AG201" i="15"/>
  <c r="AF201" i="15"/>
  <c r="AE201" i="15"/>
  <c r="AD201" i="15"/>
  <c r="AC201" i="15"/>
  <c r="AB201" i="15"/>
  <c r="AA201" i="15"/>
  <c r="Z201" i="15"/>
  <c r="Y201" i="15"/>
  <c r="X201" i="15"/>
  <c r="W201" i="15"/>
  <c r="V201" i="15"/>
  <c r="U201" i="15"/>
  <c r="T201" i="15"/>
  <c r="S201" i="15"/>
  <c r="R201" i="15"/>
  <c r="Q201" i="15"/>
  <c r="P201" i="15"/>
  <c r="O201" i="15"/>
  <c r="N201" i="15"/>
  <c r="M201" i="15"/>
  <c r="L201" i="15"/>
  <c r="K201" i="15"/>
  <c r="J201" i="15"/>
  <c r="I201" i="15"/>
  <c r="H201" i="15"/>
  <c r="G201" i="15"/>
  <c r="F201" i="15"/>
  <c r="E201" i="15"/>
  <c r="AV197" i="15"/>
  <c r="AU197" i="15"/>
  <c r="AT197" i="15"/>
  <c r="AS197" i="15"/>
  <c r="AR197" i="15"/>
  <c r="AQ197" i="15"/>
  <c r="AP197" i="15"/>
  <c r="AO197" i="15"/>
  <c r="AN197" i="15"/>
  <c r="AM197" i="15"/>
  <c r="AL197" i="15"/>
  <c r="AK197" i="15"/>
  <c r="AJ197" i="15"/>
  <c r="AI197" i="15"/>
  <c r="AH197" i="15"/>
  <c r="AG197" i="15"/>
  <c r="AF197" i="15"/>
  <c r="AE197" i="15"/>
  <c r="AD197" i="15"/>
  <c r="AC197" i="15"/>
  <c r="AB197" i="15"/>
  <c r="AA197" i="15"/>
  <c r="Z197" i="15"/>
  <c r="Y197" i="15"/>
  <c r="X197" i="15"/>
  <c r="W197" i="15"/>
  <c r="V197" i="15"/>
  <c r="U197" i="15"/>
  <c r="T197" i="15"/>
  <c r="S197" i="15"/>
  <c r="R197" i="15"/>
  <c r="Q197" i="15"/>
  <c r="P197" i="15"/>
  <c r="O197" i="15"/>
  <c r="N197" i="15"/>
  <c r="M197" i="15"/>
  <c r="L197" i="15"/>
  <c r="K197" i="15"/>
  <c r="J197" i="15"/>
  <c r="I197" i="15"/>
  <c r="H197" i="15"/>
  <c r="G197" i="15"/>
  <c r="F197" i="15"/>
  <c r="E197" i="15"/>
  <c r="D197" i="15"/>
  <c r="B196" i="15"/>
  <c r="B181" i="15"/>
  <c r="E179" i="5" s="1"/>
  <c r="B179" i="15"/>
  <c r="E178" i="5" s="1"/>
  <c r="B177" i="15"/>
  <c r="E177" i="5" s="1"/>
  <c r="B175" i="15"/>
  <c r="E176" i="5" s="1"/>
  <c r="B173" i="15"/>
  <c r="E175" i="5" s="1"/>
  <c r="AV171" i="15"/>
  <c r="AU171" i="15"/>
  <c r="AT171" i="15"/>
  <c r="AS171" i="15"/>
  <c r="AR171" i="15"/>
  <c r="AQ171" i="15"/>
  <c r="AP171" i="15"/>
  <c r="AO171" i="15"/>
  <c r="AN171" i="15"/>
  <c r="AM171" i="15"/>
  <c r="AL171"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G171" i="15"/>
  <c r="F171" i="15"/>
  <c r="E171"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B166" i="15"/>
  <c r="B151" i="15"/>
  <c r="E149" i="5" s="1"/>
  <c r="B149" i="15"/>
  <c r="B147" i="15"/>
  <c r="B145" i="15"/>
  <c r="E146" i="5" s="1"/>
  <c r="B143" i="15"/>
  <c r="E145" i="5" s="1"/>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B136" i="15"/>
  <c r="B121" i="15"/>
  <c r="E119" i="5" s="1"/>
  <c r="B119" i="15"/>
  <c r="E118" i="5" s="1"/>
  <c r="B117" i="15"/>
  <c r="E117" i="5" s="1"/>
  <c r="B115" i="15"/>
  <c r="E116" i="5" s="1"/>
  <c r="B113" i="15"/>
  <c r="E115" i="5" s="1"/>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B106" i="15"/>
  <c r="B91" i="15"/>
  <c r="E89" i="5" s="1"/>
  <c r="B89" i="15"/>
  <c r="E88" i="5" s="1"/>
  <c r="B87" i="15"/>
  <c r="E87" i="5" s="1"/>
  <c r="B85" i="15"/>
  <c r="E86" i="5" s="1"/>
  <c r="B83" i="15"/>
  <c r="E85" i="5" s="1"/>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B76" i="15"/>
  <c r="B61" i="15"/>
  <c r="E59" i="5" s="1"/>
  <c r="B59" i="15"/>
  <c r="E58" i="5" s="1"/>
  <c r="B57" i="15"/>
  <c r="B55" i="15"/>
  <c r="E56" i="5" s="1"/>
  <c r="B53" i="15"/>
  <c r="E55" i="5" s="1"/>
  <c r="B46" i="15"/>
  <c r="E57" i="5" l="1"/>
  <c r="W238" i="5"/>
  <c r="W595" i="5"/>
  <c r="W295" i="5"/>
  <c r="W419" i="5"/>
  <c r="W358" i="5"/>
  <c r="X358" i="5" s="1"/>
  <c r="B358" i="5" s="1"/>
  <c r="C358" i="5" s="1"/>
  <c r="W205" i="5"/>
  <c r="W236" i="5"/>
  <c r="E298" i="5"/>
  <c r="P68" i="5"/>
  <c r="P61" i="5"/>
  <c r="E207" i="5"/>
  <c r="W269" i="5"/>
  <c r="W115" i="5"/>
  <c r="W146" i="5"/>
  <c r="W177" i="5"/>
  <c r="X177" i="5" s="1"/>
  <c r="W208" i="5"/>
  <c r="W239" i="5"/>
  <c r="W85" i="5"/>
  <c r="W116" i="5"/>
  <c r="P57" i="5"/>
  <c r="E147" i="5"/>
  <c r="W178" i="5"/>
  <c r="X178" i="5" s="1"/>
  <c r="W209" i="5"/>
  <c r="W565" i="5"/>
  <c r="W535" i="5"/>
  <c r="W566" i="5"/>
  <c r="W505" i="5"/>
  <c r="W536" i="5"/>
  <c r="E567" i="5"/>
  <c r="P93" i="5"/>
  <c r="W265" i="5"/>
  <c r="E327" i="5"/>
  <c r="P69" i="5"/>
  <c r="W475" i="5"/>
  <c r="W506" i="5"/>
  <c r="E537" i="5"/>
  <c r="P91" i="5"/>
  <c r="E568" i="5"/>
  <c r="P94" i="5"/>
  <c r="W599" i="5"/>
  <c r="W149" i="5"/>
  <c r="W445" i="5"/>
  <c r="W476" i="5"/>
  <c r="E507" i="5"/>
  <c r="P89" i="5"/>
  <c r="E538" i="5"/>
  <c r="P92" i="5"/>
  <c r="W569" i="5"/>
  <c r="B291" i="15"/>
  <c r="E294" i="5" s="1"/>
  <c r="P58" i="5"/>
  <c r="E148" i="5"/>
  <c r="W415" i="5"/>
  <c r="W446" i="5"/>
  <c r="P87" i="5"/>
  <c r="E477" i="5"/>
  <c r="E508" i="5"/>
  <c r="P90" i="5"/>
  <c r="W539" i="5"/>
  <c r="B591" i="15"/>
  <c r="E594" i="5" s="1"/>
  <c r="W329" i="5"/>
  <c r="W176" i="5"/>
  <c r="X176" i="5" s="1"/>
  <c r="W86" i="5"/>
  <c r="W179" i="5"/>
  <c r="X179" i="5" s="1"/>
  <c r="W87" i="5"/>
  <c r="W118" i="5"/>
  <c r="B141" i="15"/>
  <c r="E144" i="5" s="1"/>
  <c r="W88" i="5"/>
  <c r="W119" i="5"/>
  <c r="W89" i="5"/>
  <c r="W385" i="5"/>
  <c r="W416" i="5"/>
  <c r="E447" i="5"/>
  <c r="P85" i="5"/>
  <c r="P88" i="5"/>
  <c r="E478" i="5"/>
  <c r="W509" i="5"/>
  <c r="W267" i="5"/>
  <c r="W145" i="5"/>
  <c r="W117" i="5"/>
  <c r="B171" i="15"/>
  <c r="E174" i="5" s="1"/>
  <c r="W355" i="5"/>
  <c r="X355" i="5" s="1"/>
  <c r="B355" i="5" s="1"/>
  <c r="C355" i="5" s="1"/>
  <c r="W386" i="5"/>
  <c r="E417" i="5"/>
  <c r="P83" i="5"/>
  <c r="P86" i="5"/>
  <c r="E448" i="5"/>
  <c r="B471" i="15"/>
  <c r="E474" i="5" s="1"/>
  <c r="W479" i="5"/>
  <c r="E388" i="5"/>
  <c r="P82" i="5"/>
  <c r="Q82" i="5" s="1"/>
  <c r="W389" i="5"/>
  <c r="B321" i="15"/>
  <c r="E324" i="5" s="1"/>
  <c r="W206" i="5"/>
  <c r="W237" i="5"/>
  <c r="W268" i="5"/>
  <c r="W325" i="5"/>
  <c r="W356" i="5"/>
  <c r="X356" i="5" s="1"/>
  <c r="B356" i="5" s="1"/>
  <c r="C356" i="5" s="1"/>
  <c r="E387" i="5"/>
  <c r="P81" i="5"/>
  <c r="Q81" i="5" s="1"/>
  <c r="E418" i="5"/>
  <c r="P84" i="5"/>
  <c r="W449" i="5"/>
  <c r="E357" i="5"/>
  <c r="P79" i="5"/>
  <c r="W235" i="5"/>
  <c r="W266" i="5"/>
  <c r="E297" i="5"/>
  <c r="P67" i="5"/>
  <c r="W328" i="5"/>
  <c r="W359" i="5"/>
  <c r="X359" i="5" s="1"/>
  <c r="B359" i="5" s="1"/>
  <c r="C359" i="5" s="1"/>
  <c r="W326" i="5"/>
  <c r="W296" i="5"/>
  <c r="W175" i="5"/>
  <c r="X175" i="5" s="1"/>
  <c r="W299" i="5"/>
  <c r="E598" i="5"/>
  <c r="P96" i="5"/>
  <c r="E597" i="5"/>
  <c r="P95" i="5"/>
  <c r="W596" i="5"/>
  <c r="P65" i="5"/>
  <c r="P66" i="5"/>
  <c r="P63" i="5"/>
  <c r="P64" i="5"/>
  <c r="P62" i="5"/>
  <c r="P60" i="5"/>
  <c r="P59" i="5"/>
  <c r="P55" i="5"/>
  <c r="P56" i="5"/>
  <c r="P54" i="5"/>
  <c r="Q54" i="5" s="1"/>
  <c r="P53" i="5"/>
  <c r="Q53" i="5" s="1"/>
  <c r="P75" i="5"/>
  <c r="Q75" i="5" s="1"/>
  <c r="P51" i="5"/>
  <c r="P52" i="5"/>
  <c r="P77" i="5"/>
  <c r="P78" i="5"/>
  <c r="B231" i="15"/>
  <c r="E234" i="5" s="1"/>
  <c r="B527" i="15"/>
  <c r="B467" i="15"/>
  <c r="E473" i="5" s="1"/>
  <c r="B317" i="15"/>
  <c r="E323" i="5" s="1"/>
  <c r="B347" i="15"/>
  <c r="E353" i="5" s="1"/>
  <c r="B257" i="15"/>
  <c r="B137" i="15"/>
  <c r="B197" i="15"/>
  <c r="B407" i="15"/>
  <c r="B107" i="15"/>
  <c r="E113" i="5" s="1"/>
  <c r="B411" i="15"/>
  <c r="E414" i="5" s="1"/>
  <c r="B77" i="15"/>
  <c r="E83" i="5" s="1"/>
  <c r="B497" i="15"/>
  <c r="B557" i="15"/>
  <c r="C573" i="15" s="1"/>
  <c r="F578" i="5" s="1"/>
  <c r="B587" i="15"/>
  <c r="B501" i="15"/>
  <c r="E504" i="5" s="1"/>
  <c r="B531" i="15"/>
  <c r="E534" i="5" s="1"/>
  <c r="B227" i="15"/>
  <c r="E233" i="5" s="1"/>
  <c r="B351" i="15"/>
  <c r="E354" i="5" s="1"/>
  <c r="B287" i="15"/>
  <c r="B437" i="15"/>
  <c r="B167" i="15"/>
  <c r="E173" i="5" s="1"/>
  <c r="B561" i="15"/>
  <c r="E564" i="5" s="1"/>
  <c r="B81" i="15"/>
  <c r="E84" i="5" s="1"/>
  <c r="B261" i="15"/>
  <c r="E264" i="5" s="1"/>
  <c r="B377" i="15"/>
  <c r="E383" i="5" s="1"/>
  <c r="E413" i="5" l="1"/>
  <c r="W413" i="5" s="1"/>
  <c r="C423" i="15"/>
  <c r="F428" i="5" s="1"/>
  <c r="E293" i="5"/>
  <c r="C303" i="15"/>
  <c r="F308" i="5" s="1"/>
  <c r="B178" i="5"/>
  <c r="C178" i="5" s="1"/>
  <c r="B177" i="5"/>
  <c r="C177" i="5" s="1"/>
  <c r="B179" i="5"/>
  <c r="C179" i="5" s="1"/>
  <c r="B175" i="5"/>
  <c r="C175" i="5" s="1"/>
  <c r="B176" i="5"/>
  <c r="C176" i="5" s="1"/>
  <c r="E443" i="5"/>
  <c r="B362" i="15"/>
  <c r="B364" i="15" s="1"/>
  <c r="E533" i="5"/>
  <c r="E542" i="5" s="1"/>
  <c r="G532" i="5" s="1"/>
  <c r="C543" i="15"/>
  <c r="F548" i="5" s="1"/>
  <c r="E503" i="5"/>
  <c r="E512" i="5" s="1"/>
  <c r="G502" i="5" s="1"/>
  <c r="C513" i="15"/>
  <c r="F518" i="5" s="1"/>
  <c r="W174" i="5"/>
  <c r="X174" i="5" s="1"/>
  <c r="B174" i="5" s="1"/>
  <c r="C174" i="5" s="1"/>
  <c r="W594" i="5"/>
  <c r="W538" i="5"/>
  <c r="E92" i="5"/>
  <c r="G82" i="5" s="1"/>
  <c r="W83" i="5"/>
  <c r="W388" i="5"/>
  <c r="W478" i="5"/>
  <c r="B512" i="15"/>
  <c r="B514" i="15" s="1"/>
  <c r="W327" i="5"/>
  <c r="W207" i="5"/>
  <c r="W264" i="5"/>
  <c r="W474" i="5"/>
  <c r="W447" i="5"/>
  <c r="W84" i="5"/>
  <c r="W564" i="5"/>
  <c r="C153" i="15"/>
  <c r="F158" i="5" s="1"/>
  <c r="E143" i="5"/>
  <c r="W448" i="5"/>
  <c r="W144" i="5"/>
  <c r="W508" i="5"/>
  <c r="W298" i="5"/>
  <c r="W113" i="5"/>
  <c r="E203" i="5"/>
  <c r="B302" i="15"/>
  <c r="B304" i="15" s="1"/>
  <c r="E182" i="5"/>
  <c r="W173" i="5"/>
  <c r="X173" i="5" s="1"/>
  <c r="B173" i="5" s="1"/>
  <c r="C173" i="5" s="1"/>
  <c r="C273" i="15"/>
  <c r="F278" i="5" s="1"/>
  <c r="E263" i="5"/>
  <c r="W297" i="5"/>
  <c r="W418" i="5"/>
  <c r="B482" i="15"/>
  <c r="W568" i="5"/>
  <c r="W477" i="5"/>
  <c r="W148" i="5"/>
  <c r="B542" i="15"/>
  <c r="B544" i="15" s="1"/>
  <c r="W357" i="5"/>
  <c r="X357" i="5" s="1"/>
  <c r="B357" i="5" s="1"/>
  <c r="C357" i="5" s="1"/>
  <c r="W507" i="5"/>
  <c r="E362" i="5"/>
  <c r="G352" i="5" s="1"/>
  <c r="W353" i="5"/>
  <c r="X353" i="5" s="1"/>
  <c r="B353" i="5" s="1"/>
  <c r="C353" i="5" s="1"/>
  <c r="E302" i="5"/>
  <c r="G292" i="5" s="1"/>
  <c r="W293" i="5"/>
  <c r="E332" i="5"/>
  <c r="G322" i="5" s="1"/>
  <c r="W323" i="5"/>
  <c r="W417" i="5"/>
  <c r="W567" i="5"/>
  <c r="W537" i="5"/>
  <c r="W383" i="5"/>
  <c r="W294" i="5"/>
  <c r="W504" i="5"/>
  <c r="B332" i="15"/>
  <c r="B334" i="15" s="1"/>
  <c r="W354" i="5"/>
  <c r="X354" i="5" s="1"/>
  <c r="B354" i="5" s="1"/>
  <c r="C354" i="5" s="1"/>
  <c r="W387" i="5"/>
  <c r="W324" i="5"/>
  <c r="W234" i="5"/>
  <c r="W147" i="5"/>
  <c r="E482" i="5"/>
  <c r="G472" i="5" s="1"/>
  <c r="W473" i="5"/>
  <c r="E242" i="5"/>
  <c r="G232" i="5" s="1"/>
  <c r="W233" i="5"/>
  <c r="W534" i="5"/>
  <c r="E563" i="5"/>
  <c r="B572" i="15"/>
  <c r="B574" i="15" s="1"/>
  <c r="W598" i="5"/>
  <c r="W597" i="5"/>
  <c r="W414" i="5"/>
  <c r="E593" i="5"/>
  <c r="W593" i="5" s="1"/>
  <c r="B602" i="15"/>
  <c r="B604" i="15" s="1"/>
  <c r="B422" i="15"/>
  <c r="B424" i="15" s="1"/>
  <c r="B242" i="15"/>
  <c r="B244" i="15" s="1"/>
  <c r="C243" i="15"/>
  <c r="F248" i="5" s="1"/>
  <c r="B182" i="15"/>
  <c r="B184" i="15" s="1"/>
  <c r="C183" i="15"/>
  <c r="F188" i="5" s="1"/>
  <c r="C123" i="15"/>
  <c r="F128" i="5" s="1"/>
  <c r="B92" i="15"/>
  <c r="B94" i="15" s="1"/>
  <c r="C93" i="15"/>
  <c r="F98" i="5" s="1"/>
  <c r="B272" i="15"/>
  <c r="B274" i="15" s="1"/>
  <c r="B152" i="15"/>
  <c r="B154" i="15" s="1"/>
  <c r="C180" i="5" l="1"/>
  <c r="X182" i="5"/>
  <c r="G172" i="5"/>
  <c r="E422" i="5"/>
  <c r="G412" i="5" s="1"/>
  <c r="G531" i="5"/>
  <c r="X362" i="5"/>
  <c r="W443" i="5"/>
  <c r="W503" i="5"/>
  <c r="W533" i="5"/>
  <c r="B484" i="15"/>
  <c r="C483" i="15"/>
  <c r="F488" i="5" s="1"/>
  <c r="C182" i="5"/>
  <c r="C360" i="5"/>
  <c r="C362" i="5" s="1"/>
  <c r="T298" i="5"/>
  <c r="T297" i="5"/>
  <c r="T299" i="5"/>
  <c r="T294" i="5"/>
  <c r="T301" i="5"/>
  <c r="T295" i="5"/>
  <c r="T302" i="5"/>
  <c r="T296" i="5"/>
  <c r="T293" i="5"/>
  <c r="G291" i="5"/>
  <c r="B180" i="5"/>
  <c r="B182" i="5" s="1"/>
  <c r="B183" i="5" s="1"/>
  <c r="E183" i="5"/>
  <c r="G231" i="5"/>
  <c r="T238" i="5"/>
  <c r="T239" i="5"/>
  <c r="T237" i="5"/>
  <c r="T234" i="5"/>
  <c r="T233" i="5"/>
  <c r="T241" i="5"/>
  <c r="T235" i="5"/>
  <c r="T242" i="5"/>
  <c r="T236" i="5"/>
  <c r="G501" i="5"/>
  <c r="T505" i="5"/>
  <c r="T512" i="5"/>
  <c r="T506" i="5"/>
  <c r="T507" i="5"/>
  <c r="T508" i="5"/>
  <c r="T511" i="5"/>
  <c r="T509" i="5"/>
  <c r="T504" i="5"/>
  <c r="T503" i="5"/>
  <c r="T179" i="5"/>
  <c r="T177" i="5"/>
  <c r="T174" i="5"/>
  <c r="T181" i="5"/>
  <c r="T175" i="5"/>
  <c r="G171" i="5"/>
  <c r="H171" i="5"/>
  <c r="T182" i="5"/>
  <c r="T176" i="5"/>
  <c r="T173" i="5"/>
  <c r="T178" i="5"/>
  <c r="E363" i="5"/>
  <c r="B360" i="5"/>
  <c r="W203" i="5"/>
  <c r="T358" i="5"/>
  <c r="T353" i="5"/>
  <c r="T359" i="5"/>
  <c r="G351" i="5"/>
  <c r="T354" i="5"/>
  <c r="T361" i="5"/>
  <c r="T355" i="5"/>
  <c r="T362" i="5"/>
  <c r="T356" i="5"/>
  <c r="T357" i="5"/>
  <c r="E152" i="5"/>
  <c r="G142" i="5" s="1"/>
  <c r="W143" i="5"/>
  <c r="V541" i="5"/>
  <c r="T533" i="5"/>
  <c r="T538" i="5"/>
  <c r="T539" i="5"/>
  <c r="T534" i="5"/>
  <c r="T541" i="5"/>
  <c r="T535" i="5"/>
  <c r="T542" i="5"/>
  <c r="T536" i="5"/>
  <c r="T537" i="5"/>
  <c r="T329" i="5"/>
  <c r="T331" i="5"/>
  <c r="T332" i="5"/>
  <c r="T324" i="5"/>
  <c r="T325" i="5"/>
  <c r="G321" i="5"/>
  <c r="T326" i="5"/>
  <c r="T327" i="5"/>
  <c r="T328" i="5"/>
  <c r="T323" i="5"/>
  <c r="T473" i="5"/>
  <c r="T476" i="5"/>
  <c r="T477" i="5"/>
  <c r="G471" i="5"/>
  <c r="T478" i="5"/>
  <c r="T479" i="5"/>
  <c r="T474" i="5"/>
  <c r="T481" i="5"/>
  <c r="T475" i="5"/>
  <c r="T482" i="5"/>
  <c r="E272" i="5"/>
  <c r="G262" i="5" s="1"/>
  <c r="W263" i="5"/>
  <c r="W563" i="5"/>
  <c r="E572" i="5"/>
  <c r="G562" i="5" s="1"/>
  <c r="T414" i="5"/>
  <c r="T415" i="5"/>
  <c r="T422" i="5"/>
  <c r="T418" i="5"/>
  <c r="T416" i="5"/>
  <c r="T417" i="5"/>
  <c r="T413" i="5"/>
  <c r="E602" i="5"/>
  <c r="G592" i="5" s="1"/>
  <c r="AC74" i="2"/>
  <c r="AE74" i="2"/>
  <c r="G411" i="5" l="1"/>
  <c r="F426" i="5" s="1"/>
  <c r="B401" i="15" s="1"/>
  <c r="T421" i="5"/>
  <c r="T419" i="5"/>
  <c r="V481" i="5"/>
  <c r="F486" i="5"/>
  <c r="B461" i="15" s="1"/>
  <c r="V331" i="5"/>
  <c r="F336" i="5"/>
  <c r="V361" i="5"/>
  <c r="F366" i="5"/>
  <c r="B341" i="15" s="1"/>
  <c r="V533" i="5"/>
  <c r="F546" i="5"/>
  <c r="B521" i="15" s="1"/>
  <c r="V421" i="5"/>
  <c r="V511" i="5"/>
  <c r="F516" i="5"/>
  <c r="V301" i="5"/>
  <c r="F306" i="5"/>
  <c r="B281" i="15" s="1"/>
  <c r="V241" i="5"/>
  <c r="F246" i="5"/>
  <c r="B221" i="15" s="1"/>
  <c r="V174" i="5"/>
  <c r="F186" i="5"/>
  <c r="B161" i="15" s="1"/>
  <c r="G561" i="5"/>
  <c r="F576" i="5" s="1"/>
  <c r="H291" i="5"/>
  <c r="I291" i="5" s="1"/>
  <c r="H471" i="5"/>
  <c r="I471" i="5" s="1"/>
  <c r="V416" i="5"/>
  <c r="V419" i="5"/>
  <c r="V415" i="5"/>
  <c r="V418" i="5"/>
  <c r="V417" i="5"/>
  <c r="V422" i="5"/>
  <c r="V413" i="5"/>
  <c r="V414" i="5"/>
  <c r="H411" i="5"/>
  <c r="I411" i="5" s="1"/>
  <c r="V359" i="5"/>
  <c r="V356" i="5"/>
  <c r="V355" i="5"/>
  <c r="V358" i="5"/>
  <c r="V357" i="5"/>
  <c r="V353" i="5"/>
  <c r="V354" i="5"/>
  <c r="V362" i="5"/>
  <c r="H351" i="5"/>
  <c r="I351" i="5" s="1"/>
  <c r="V326" i="5"/>
  <c r="V325" i="5"/>
  <c r="V328" i="5"/>
  <c r="V329" i="5"/>
  <c r="V327" i="5"/>
  <c r="V323" i="5"/>
  <c r="V324" i="5"/>
  <c r="H321" i="5"/>
  <c r="I321" i="5" s="1"/>
  <c r="V296" i="5"/>
  <c r="V295" i="5"/>
  <c r="V299" i="5"/>
  <c r="V298" i="5"/>
  <c r="V297" i="5"/>
  <c r="V293" i="5"/>
  <c r="V294" i="5"/>
  <c r="V233" i="5"/>
  <c r="V234" i="5"/>
  <c r="H231" i="5"/>
  <c r="I231" i="5" s="1"/>
  <c r="V173" i="5"/>
  <c r="V181" i="5"/>
  <c r="V182" i="5"/>
  <c r="V302" i="5"/>
  <c r="V332" i="5"/>
  <c r="V239" i="5"/>
  <c r="V238" i="5"/>
  <c r="V235" i="5"/>
  <c r="V236" i="5"/>
  <c r="V237" i="5"/>
  <c r="V242" i="5"/>
  <c r="V177" i="5"/>
  <c r="V175" i="5"/>
  <c r="V176" i="5"/>
  <c r="V178" i="5"/>
  <c r="V179" i="5"/>
  <c r="V479" i="5"/>
  <c r="V476" i="5"/>
  <c r="V475" i="5"/>
  <c r="V477" i="5"/>
  <c r="V478" i="5"/>
  <c r="V473" i="5"/>
  <c r="V474" i="5"/>
  <c r="V482" i="5"/>
  <c r="H501" i="5"/>
  <c r="I501" i="5" s="1"/>
  <c r="V505" i="5"/>
  <c r="V509" i="5"/>
  <c r="V506" i="5"/>
  <c r="V508" i="5"/>
  <c r="V507" i="5"/>
  <c r="V503" i="5"/>
  <c r="V504" i="5"/>
  <c r="V512" i="5"/>
  <c r="H531" i="5"/>
  <c r="I531" i="5" s="1"/>
  <c r="V539" i="5"/>
  <c r="V536" i="5"/>
  <c r="V535" i="5"/>
  <c r="V537" i="5"/>
  <c r="V538" i="5"/>
  <c r="V534" i="5"/>
  <c r="V542" i="5"/>
  <c r="T145" i="5"/>
  <c r="T152" i="5"/>
  <c r="H141" i="5"/>
  <c r="T146" i="5"/>
  <c r="T147" i="5"/>
  <c r="T148" i="5"/>
  <c r="T149" i="5"/>
  <c r="T144" i="5"/>
  <c r="T143" i="5"/>
  <c r="G141" i="5"/>
  <c r="T151" i="5"/>
  <c r="I171" i="5"/>
  <c r="X327" i="5"/>
  <c r="B327" i="5" s="1"/>
  <c r="C327" i="5" s="1"/>
  <c r="X328" i="5"/>
  <c r="B328" i="5" s="1"/>
  <c r="C328" i="5" s="1"/>
  <c r="X329" i="5"/>
  <c r="B329" i="5" s="1"/>
  <c r="C329" i="5" s="1"/>
  <c r="X331" i="5"/>
  <c r="B331" i="5" s="1"/>
  <c r="C331" i="5" s="1"/>
  <c r="X332" i="5"/>
  <c r="X323" i="5"/>
  <c r="B323" i="5" s="1"/>
  <c r="X326" i="5"/>
  <c r="B326" i="5" s="1"/>
  <c r="C326" i="5" s="1"/>
  <c r="X324" i="5"/>
  <c r="B324" i="5" s="1"/>
  <c r="C324" i="5" s="1"/>
  <c r="X505" i="5"/>
  <c r="X512" i="5"/>
  <c r="X506" i="5"/>
  <c r="X507" i="5"/>
  <c r="X508" i="5"/>
  <c r="X503" i="5"/>
  <c r="X509" i="5"/>
  <c r="X504" i="5"/>
  <c r="X534" i="5"/>
  <c r="X533" i="5"/>
  <c r="B533" i="5" s="1"/>
  <c r="X542" i="5"/>
  <c r="X482" i="5"/>
  <c r="X476" i="5"/>
  <c r="B476" i="5" s="1"/>
  <c r="C476" i="5" s="1"/>
  <c r="X479" i="5"/>
  <c r="B479" i="5" s="1"/>
  <c r="C479" i="5" s="1"/>
  <c r="X477" i="5"/>
  <c r="B477" i="5" s="1"/>
  <c r="C477" i="5" s="1"/>
  <c r="X481" i="5"/>
  <c r="B481" i="5" s="1"/>
  <c r="C481" i="5" s="1"/>
  <c r="X475" i="5"/>
  <c r="B475" i="5" s="1"/>
  <c r="C475" i="5" s="1"/>
  <c r="B311" i="15"/>
  <c r="T272" i="5"/>
  <c r="T266" i="5"/>
  <c r="T267" i="5"/>
  <c r="T268" i="5"/>
  <c r="T263" i="5"/>
  <c r="T269" i="5"/>
  <c r="T265" i="5"/>
  <c r="T264" i="5"/>
  <c r="T271" i="5"/>
  <c r="G261" i="5"/>
  <c r="E360" i="5"/>
  <c r="B362" i="5"/>
  <c r="B363" i="5" s="1"/>
  <c r="E180" i="5"/>
  <c r="T567" i="5"/>
  <c r="T568" i="5"/>
  <c r="T563" i="5"/>
  <c r="T569" i="5"/>
  <c r="T564" i="5"/>
  <c r="T571" i="5"/>
  <c r="T565" i="5"/>
  <c r="T572" i="5"/>
  <c r="T566" i="5"/>
  <c r="T598" i="5"/>
  <c r="T601" i="5"/>
  <c r="T599" i="5"/>
  <c r="T602" i="5"/>
  <c r="T596" i="5"/>
  <c r="T594" i="5"/>
  <c r="T595" i="5"/>
  <c r="T597" i="5"/>
  <c r="T593" i="5"/>
  <c r="X419" i="5"/>
  <c r="B419" i="5" s="1"/>
  <c r="C419" i="5" s="1"/>
  <c r="X414" i="5"/>
  <c r="B414" i="5" s="1"/>
  <c r="C414" i="5" s="1"/>
  <c r="X421" i="5"/>
  <c r="B421" i="5" s="1"/>
  <c r="C421" i="5" s="1"/>
  <c r="X415" i="5"/>
  <c r="B415" i="5" s="1"/>
  <c r="C415" i="5" s="1"/>
  <c r="X416" i="5"/>
  <c r="B416" i="5" s="1"/>
  <c r="C416" i="5" s="1"/>
  <c r="X418" i="5"/>
  <c r="B418" i="5" s="1"/>
  <c r="C418" i="5" s="1"/>
  <c r="X417" i="5"/>
  <c r="B417" i="5" s="1"/>
  <c r="C417" i="5" s="1"/>
  <c r="G591" i="5"/>
  <c r="F606" i="5" s="1"/>
  <c r="AE60" i="2"/>
  <c r="AE46" i="2"/>
  <c r="AC46" i="2"/>
  <c r="AC60" i="2"/>
  <c r="AE88" i="2"/>
  <c r="AC88" i="2"/>
  <c r="AE102" i="2"/>
  <c r="AC102" i="2"/>
  <c r="AE116" i="2"/>
  <c r="AC116" i="2"/>
  <c r="AE130" i="2"/>
  <c r="AC130" i="2"/>
  <c r="AC144" i="2"/>
  <c r="AE144" i="2"/>
  <c r="AE158" i="2"/>
  <c r="AC158" i="2"/>
  <c r="AE172" i="2"/>
  <c r="AC172" i="2"/>
  <c r="AE186" i="2"/>
  <c r="AC186" i="2"/>
  <c r="AC200" i="2"/>
  <c r="AE200" i="2"/>
  <c r="AE214" i="2"/>
  <c r="AE228" i="2"/>
  <c r="AC214" i="2"/>
  <c r="AC228" i="2"/>
  <c r="U360" i="5" l="1"/>
  <c r="U505" i="5"/>
  <c r="U512" i="5"/>
  <c r="U504" i="5"/>
  <c r="U507" i="5"/>
  <c r="U508" i="5"/>
  <c r="U511" i="5"/>
  <c r="U509" i="5"/>
  <c r="U506" i="5"/>
  <c r="U503" i="5"/>
  <c r="U414" i="5"/>
  <c r="U413" i="5"/>
  <c r="U422" i="5"/>
  <c r="U421" i="5"/>
  <c r="U419" i="5"/>
  <c r="U418" i="5"/>
  <c r="U417" i="5"/>
  <c r="U416" i="5"/>
  <c r="U415" i="5"/>
  <c r="U534" i="5"/>
  <c r="U541" i="5"/>
  <c r="U539" i="5"/>
  <c r="U538" i="5"/>
  <c r="U537" i="5"/>
  <c r="U533" i="5"/>
  <c r="U536" i="5"/>
  <c r="U542" i="5"/>
  <c r="U535" i="5"/>
  <c r="U594" i="5"/>
  <c r="U599" i="5"/>
  <c r="U598" i="5"/>
  <c r="U602" i="5"/>
  <c r="U597" i="5"/>
  <c r="U596" i="5"/>
  <c r="U601" i="5"/>
  <c r="U595" i="5"/>
  <c r="U593" i="5"/>
  <c r="U354" i="5"/>
  <c r="U353" i="5"/>
  <c r="U362" i="5"/>
  <c r="U361" i="5"/>
  <c r="U359" i="5"/>
  <c r="U358" i="5"/>
  <c r="U357" i="5"/>
  <c r="U356" i="5"/>
  <c r="U355" i="5"/>
  <c r="B491" i="15"/>
  <c r="U329" i="5"/>
  <c r="U323" i="5"/>
  <c r="U332" i="5"/>
  <c r="U327" i="5"/>
  <c r="U331" i="5"/>
  <c r="U326" i="5"/>
  <c r="U324" i="5"/>
  <c r="U328" i="5"/>
  <c r="U325" i="5"/>
  <c r="U565" i="5"/>
  <c r="U572" i="5"/>
  <c r="U569" i="5"/>
  <c r="U566" i="5"/>
  <c r="U568" i="5"/>
  <c r="U564" i="5"/>
  <c r="U567" i="5"/>
  <c r="U571" i="5"/>
  <c r="U563" i="5"/>
  <c r="U474" i="5"/>
  <c r="U482" i="5"/>
  <c r="U473" i="5"/>
  <c r="U481" i="5"/>
  <c r="U479" i="5"/>
  <c r="U478" i="5"/>
  <c r="U477" i="5"/>
  <c r="U476" i="5"/>
  <c r="U475" i="5"/>
  <c r="U180" i="5"/>
  <c r="U294" i="5"/>
  <c r="X294" i="5" s="1"/>
  <c r="B294" i="5" s="1"/>
  <c r="C294" i="5" s="1"/>
  <c r="U293" i="5"/>
  <c r="X293" i="5" s="1"/>
  <c r="B293" i="5" s="1"/>
  <c r="C293" i="5" s="1"/>
  <c r="U302" i="5"/>
  <c r="X302" i="5" s="1"/>
  <c r="U301" i="5"/>
  <c r="X301" i="5" s="1"/>
  <c r="B301" i="5" s="1"/>
  <c r="C301" i="5" s="1"/>
  <c r="U299" i="5"/>
  <c r="X299" i="5" s="1"/>
  <c r="B299" i="5" s="1"/>
  <c r="C299" i="5" s="1"/>
  <c r="U298" i="5"/>
  <c r="X298" i="5" s="1"/>
  <c r="B298" i="5" s="1"/>
  <c r="C298" i="5" s="1"/>
  <c r="U297" i="5"/>
  <c r="X297" i="5" s="1"/>
  <c r="B297" i="5" s="1"/>
  <c r="C297" i="5" s="1"/>
  <c r="U296" i="5"/>
  <c r="X296" i="5" s="1"/>
  <c r="B296" i="5" s="1"/>
  <c r="C296" i="5" s="1"/>
  <c r="U295" i="5"/>
  <c r="V271" i="5"/>
  <c r="F276" i="5"/>
  <c r="B251" i="15" s="1"/>
  <c r="U234" i="5"/>
  <c r="X234" i="5" s="1"/>
  <c r="B234" i="5" s="1"/>
  <c r="C234" i="5" s="1"/>
  <c r="U233" i="5"/>
  <c r="X233" i="5" s="1"/>
  <c r="B233" i="5" s="1"/>
  <c r="C233" i="5" s="1"/>
  <c r="U242" i="5"/>
  <c r="X242" i="5" s="1"/>
  <c r="U241" i="5"/>
  <c r="X241" i="5" s="1"/>
  <c r="B241" i="5" s="1"/>
  <c r="C241" i="5" s="1"/>
  <c r="U239" i="5"/>
  <c r="U238" i="5"/>
  <c r="X238" i="5" s="1"/>
  <c r="B238" i="5" s="1"/>
  <c r="C238" i="5" s="1"/>
  <c r="U237" i="5"/>
  <c r="X237" i="5" s="1"/>
  <c r="B237" i="5" s="1"/>
  <c r="C237" i="5" s="1"/>
  <c r="U236" i="5"/>
  <c r="X236" i="5" s="1"/>
  <c r="B236" i="5" s="1"/>
  <c r="C236" i="5" s="1"/>
  <c r="U235" i="5"/>
  <c r="X235" i="5" s="1"/>
  <c r="B235" i="5" s="1"/>
  <c r="C235" i="5" s="1"/>
  <c r="U174" i="5"/>
  <c r="U173" i="5"/>
  <c r="U182" i="5"/>
  <c r="U181" i="5"/>
  <c r="U179" i="5"/>
  <c r="U178" i="5"/>
  <c r="U177" i="5"/>
  <c r="U176" i="5"/>
  <c r="U175" i="5"/>
  <c r="V151" i="5"/>
  <c r="F156" i="5"/>
  <c r="B131" i="15" s="1"/>
  <c r="X422" i="5"/>
  <c r="X413" i="5"/>
  <c r="B413" i="5" s="1"/>
  <c r="C413" i="5" s="1"/>
  <c r="C420" i="5" s="1"/>
  <c r="C422" i="5" s="1"/>
  <c r="V152" i="5"/>
  <c r="X239" i="5"/>
  <c r="B239" i="5" s="1"/>
  <c r="C239" i="5" s="1"/>
  <c r="X478" i="5"/>
  <c r="B478" i="5" s="1"/>
  <c r="C478" i="5" s="1"/>
  <c r="X325" i="5"/>
  <c r="B325" i="5" s="1"/>
  <c r="C325" i="5" s="1"/>
  <c r="X295" i="5"/>
  <c r="B295" i="5" s="1"/>
  <c r="C295" i="5" s="1"/>
  <c r="X537" i="5"/>
  <c r="X536" i="5"/>
  <c r="X535" i="5"/>
  <c r="V595" i="5"/>
  <c r="V599" i="5"/>
  <c r="V601" i="5"/>
  <c r="V594" i="5"/>
  <c r="H591" i="5"/>
  <c r="I591" i="5" s="1"/>
  <c r="V569" i="5"/>
  <c r="V565" i="5"/>
  <c r="V571" i="5"/>
  <c r="V564" i="5"/>
  <c r="H561" i="5"/>
  <c r="I561" i="5" s="1"/>
  <c r="X541" i="5"/>
  <c r="B541" i="5" s="1"/>
  <c r="C541" i="5" s="1"/>
  <c r="X539" i="5"/>
  <c r="B539" i="5" s="1"/>
  <c r="C539" i="5" s="1"/>
  <c r="X538" i="5"/>
  <c r="B538" i="5" s="1"/>
  <c r="C538" i="5" s="1"/>
  <c r="B508" i="5"/>
  <c r="C508" i="5" s="1"/>
  <c r="B503" i="5"/>
  <c r="C503" i="5" s="1"/>
  <c r="X511" i="5"/>
  <c r="B511" i="5" s="1"/>
  <c r="C511" i="5" s="1"/>
  <c r="X473" i="5"/>
  <c r="B473" i="5" s="1"/>
  <c r="X474" i="5"/>
  <c r="B474" i="5" s="1"/>
  <c r="C474" i="5" s="1"/>
  <c r="C323" i="5"/>
  <c r="V268" i="5"/>
  <c r="V266" i="5"/>
  <c r="V269" i="5"/>
  <c r="V267" i="5"/>
  <c r="V265" i="5"/>
  <c r="V263" i="5"/>
  <c r="V264" i="5"/>
  <c r="H261" i="5"/>
  <c r="I261" i="5" s="1"/>
  <c r="V143" i="5"/>
  <c r="V144" i="5"/>
  <c r="V272" i="5"/>
  <c r="V145" i="5"/>
  <c r="V149" i="5"/>
  <c r="V146" i="5"/>
  <c r="V148" i="5"/>
  <c r="V147" i="5"/>
  <c r="B506" i="5"/>
  <c r="C506" i="5" s="1"/>
  <c r="B507" i="5"/>
  <c r="C507" i="5" s="1"/>
  <c r="B504" i="5"/>
  <c r="C504" i="5" s="1"/>
  <c r="B509" i="5"/>
  <c r="C509" i="5" s="1"/>
  <c r="B505" i="5"/>
  <c r="C505" i="5" s="1"/>
  <c r="V563" i="5"/>
  <c r="V566" i="5"/>
  <c r="V568" i="5"/>
  <c r="V567" i="5"/>
  <c r="I141" i="5"/>
  <c r="V572" i="5"/>
  <c r="W180" i="5"/>
  <c r="X180" i="5" s="1"/>
  <c r="V180" i="5"/>
  <c r="T180" i="5"/>
  <c r="W360" i="5"/>
  <c r="X360" i="5" s="1"/>
  <c r="V360" i="5"/>
  <c r="T360" i="5"/>
  <c r="X564" i="5"/>
  <c r="B564" i="5" s="1"/>
  <c r="C564" i="5" s="1"/>
  <c r="X571" i="5"/>
  <c r="X572" i="5"/>
  <c r="X567" i="5"/>
  <c r="X563" i="5"/>
  <c r="B551" i="15"/>
  <c r="V597" i="5"/>
  <c r="V598" i="5"/>
  <c r="B581" i="15"/>
  <c r="V593" i="5"/>
  <c r="V596" i="5"/>
  <c r="V602" i="5"/>
  <c r="X598" i="5"/>
  <c r="X595" i="5"/>
  <c r="B595" i="5" s="1"/>
  <c r="C595" i="5" s="1"/>
  <c r="X596" i="5"/>
  <c r="X599" i="5"/>
  <c r="B599" i="5" s="1"/>
  <c r="C599" i="5" s="1"/>
  <c r="X594" i="5"/>
  <c r="B594" i="5" s="1"/>
  <c r="C594" i="5" s="1"/>
  <c r="X601" i="5"/>
  <c r="B601" i="5" s="1"/>
  <c r="C601" i="5" s="1"/>
  <c r="AC32" i="2"/>
  <c r="U263" i="5" l="1"/>
  <c r="X263" i="5" s="1"/>
  <c r="B263" i="5" s="1"/>
  <c r="U266" i="5"/>
  <c r="X266" i="5" s="1"/>
  <c r="B266" i="5" s="1"/>
  <c r="C266" i="5" s="1"/>
  <c r="U272" i="5"/>
  <c r="X272" i="5" s="1"/>
  <c r="U265" i="5"/>
  <c r="X265" i="5" s="1"/>
  <c r="B265" i="5" s="1"/>
  <c r="C265" i="5" s="1"/>
  <c r="U271" i="5"/>
  <c r="X271" i="5" s="1"/>
  <c r="B271" i="5" s="1"/>
  <c r="C271" i="5" s="1"/>
  <c r="U264" i="5"/>
  <c r="X264" i="5" s="1"/>
  <c r="B264" i="5" s="1"/>
  <c r="C264" i="5" s="1"/>
  <c r="U267" i="5"/>
  <c r="X267" i="5" s="1"/>
  <c r="B267" i="5" s="1"/>
  <c r="C267" i="5" s="1"/>
  <c r="U269" i="5"/>
  <c r="X269" i="5" s="1"/>
  <c r="B269" i="5" s="1"/>
  <c r="C269" i="5" s="1"/>
  <c r="U268" i="5"/>
  <c r="X268" i="5" s="1"/>
  <c r="B268" i="5" s="1"/>
  <c r="C268" i="5" s="1"/>
  <c r="C240" i="5"/>
  <c r="C242" i="5" s="1"/>
  <c r="U143" i="5"/>
  <c r="X143" i="5" s="1"/>
  <c r="B143" i="5" s="1"/>
  <c r="U145" i="5"/>
  <c r="X145" i="5" s="1"/>
  <c r="B145" i="5" s="1"/>
  <c r="C145" i="5" s="1"/>
  <c r="U148" i="5"/>
  <c r="X148" i="5" s="1"/>
  <c r="B148" i="5" s="1"/>
  <c r="C148" i="5" s="1"/>
  <c r="U149" i="5"/>
  <c r="X149" i="5" s="1"/>
  <c r="B149" i="5" s="1"/>
  <c r="C149" i="5" s="1"/>
  <c r="U152" i="5"/>
  <c r="X152" i="5" s="1"/>
  <c r="U151" i="5"/>
  <c r="X151" i="5" s="1"/>
  <c r="B151" i="5" s="1"/>
  <c r="C151" i="5" s="1"/>
  <c r="U147" i="5"/>
  <c r="X147" i="5" s="1"/>
  <c r="B147" i="5" s="1"/>
  <c r="C147" i="5" s="1"/>
  <c r="U146" i="5"/>
  <c r="X146" i="5" s="1"/>
  <c r="B146" i="5" s="1"/>
  <c r="C146" i="5" s="1"/>
  <c r="U144" i="5"/>
  <c r="X144" i="5" s="1"/>
  <c r="B144" i="5" s="1"/>
  <c r="C144" i="5" s="1"/>
  <c r="B420" i="5"/>
  <c r="B422" i="5" s="1"/>
  <c r="B423" i="5" s="1"/>
  <c r="E423" i="5"/>
  <c r="E243" i="5"/>
  <c r="B240" i="5"/>
  <c r="B242" i="5" s="1"/>
  <c r="B243" i="5" s="1"/>
  <c r="X566" i="5"/>
  <c r="X568" i="5"/>
  <c r="C330" i="5"/>
  <c r="C332" i="5" s="1"/>
  <c r="E333" i="5"/>
  <c r="C300" i="5"/>
  <c r="C302" i="5" s="1"/>
  <c r="E483" i="5"/>
  <c r="X565" i="5"/>
  <c r="B565" i="5" s="1"/>
  <c r="C565" i="5" s="1"/>
  <c r="X569" i="5"/>
  <c r="B569" i="5" s="1"/>
  <c r="C569" i="5" s="1"/>
  <c r="E303" i="5"/>
  <c r="B300" i="5"/>
  <c r="B302" i="5" s="1"/>
  <c r="B303" i="5" s="1"/>
  <c r="B330" i="5"/>
  <c r="B332" i="5" s="1"/>
  <c r="B333" i="5" s="1"/>
  <c r="C473" i="5"/>
  <c r="C480" i="5" s="1"/>
  <c r="C482" i="5" s="1"/>
  <c r="B480" i="5"/>
  <c r="X602" i="5"/>
  <c r="X597" i="5"/>
  <c r="B597" i="5" s="1"/>
  <c r="C597" i="5" s="1"/>
  <c r="X593" i="5"/>
  <c r="B593" i="5" s="1"/>
  <c r="C593" i="5" s="1"/>
  <c r="C510" i="5"/>
  <c r="C512" i="5" s="1"/>
  <c r="E513" i="5"/>
  <c r="B510" i="5"/>
  <c r="B512" i="5" s="1"/>
  <c r="B513" i="5" s="1"/>
  <c r="B596" i="5"/>
  <c r="C596" i="5" s="1"/>
  <c r="B18" i="5"/>
  <c r="B20" i="5"/>
  <c r="B19" i="5"/>
  <c r="J29" i="5" s="1"/>
  <c r="R19" i="5" l="1"/>
  <c r="C263" i="5"/>
  <c r="C270" i="5" s="1"/>
  <c r="C272" i="5" s="1"/>
  <c r="E273" i="5"/>
  <c r="B270" i="5"/>
  <c r="B150" i="5"/>
  <c r="C143" i="5"/>
  <c r="C150" i="5" s="1"/>
  <c r="C152" i="5" s="1"/>
  <c r="E153" i="5"/>
  <c r="E420" i="5"/>
  <c r="U420" i="5" s="1"/>
  <c r="E240" i="5"/>
  <c r="W240" i="5" s="1"/>
  <c r="E300" i="5"/>
  <c r="U300" i="5" s="1"/>
  <c r="E330" i="5"/>
  <c r="U330" i="5" s="1"/>
  <c r="J30" i="5"/>
  <c r="B482" i="5"/>
  <c r="B483" i="5" s="1"/>
  <c r="E480" i="5"/>
  <c r="U480" i="5" s="1"/>
  <c r="AG29" i="5"/>
  <c r="AG30" i="5"/>
  <c r="AG31" i="5"/>
  <c r="AG32" i="5"/>
  <c r="AG33" i="5"/>
  <c r="AG36" i="5"/>
  <c r="AG28" i="5"/>
  <c r="AG34" i="5"/>
  <c r="AG35" i="5"/>
  <c r="AG27" i="5"/>
  <c r="E510" i="5"/>
  <c r="AA23" i="5"/>
  <c r="Z23" i="5" s="1"/>
  <c r="I21" i="5" s="1"/>
  <c r="E29" i="5"/>
  <c r="B29" i="15"/>
  <c r="P50" i="5" s="1"/>
  <c r="Q77" i="5" s="1"/>
  <c r="B27" i="15"/>
  <c r="B25" i="15"/>
  <c r="E26" i="5" s="1"/>
  <c r="B23" i="15"/>
  <c r="E25" i="5" s="1"/>
  <c r="E8" i="5" s="1"/>
  <c r="B16" i="15"/>
  <c r="P19" i="5" l="1"/>
  <c r="S20" i="5"/>
  <c r="I20" i="5"/>
  <c r="T300" i="5"/>
  <c r="E270" i="5"/>
  <c r="B272" i="5"/>
  <c r="B273" i="5" s="1"/>
  <c r="T240" i="5"/>
  <c r="B152" i="5"/>
  <c r="B153" i="5" s="1"/>
  <c r="E150" i="5"/>
  <c r="V510" i="5"/>
  <c r="U510" i="5"/>
  <c r="V240" i="5"/>
  <c r="U240" i="5"/>
  <c r="W300" i="5"/>
  <c r="X300" i="5" s="1"/>
  <c r="T420" i="5"/>
  <c r="W420" i="5"/>
  <c r="X420" i="5" s="1"/>
  <c r="V420" i="5"/>
  <c r="V300" i="5"/>
  <c r="W330" i="5"/>
  <c r="X330" i="5" s="1"/>
  <c r="T330" i="5"/>
  <c r="V330" i="5"/>
  <c r="T480" i="5"/>
  <c r="V480" i="5"/>
  <c r="W480" i="5"/>
  <c r="F65" i="5"/>
  <c r="A41" i="15" s="1"/>
  <c r="W61" i="5"/>
  <c r="W57" i="5"/>
  <c r="W59" i="5"/>
  <c r="W56" i="5"/>
  <c r="W55" i="5"/>
  <c r="W58" i="5"/>
  <c r="T510" i="5"/>
  <c r="W510" i="5"/>
  <c r="X510" i="5" s="1"/>
  <c r="E9" i="5"/>
  <c r="E12" i="5"/>
  <c r="Q50" i="5"/>
  <c r="E27" i="5"/>
  <c r="P49" i="5"/>
  <c r="Q76" i="5" s="1"/>
  <c r="E28" i="5"/>
  <c r="U270" i="5" l="1"/>
  <c r="T270" i="5"/>
  <c r="V270" i="5"/>
  <c r="W270" i="5"/>
  <c r="X270" i="5" s="1"/>
  <c r="X240" i="5"/>
  <c r="U150" i="5"/>
  <c r="V150" i="5"/>
  <c r="W150" i="5"/>
  <c r="X150" i="5" s="1"/>
  <c r="T150" i="5"/>
  <c r="X480" i="5"/>
  <c r="E11" i="5"/>
  <c r="O22" i="5"/>
  <c r="E10" i="5"/>
  <c r="Q49" i="5"/>
  <c r="AC18" i="2" l="1"/>
  <c r="AC2" i="2" s="1"/>
  <c r="AE32" i="2"/>
  <c r="AV51" i="15" l="1"/>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B47" i="15" l="1"/>
  <c r="E53" i="5" l="1"/>
  <c r="W53" i="5" l="1"/>
  <c r="AE18" i="2"/>
  <c r="AE2" i="2" s="1"/>
  <c r="Z21" i="15" l="1"/>
  <c r="AA21" i="15"/>
  <c r="AB21" i="15"/>
  <c r="AC21" i="15"/>
  <c r="AD21" i="15"/>
  <c r="AE21" i="15"/>
  <c r="AF21" i="15"/>
  <c r="AG21" i="15"/>
  <c r="AH21" i="15"/>
  <c r="AI21" i="15"/>
  <c r="AJ21" i="15"/>
  <c r="AK21" i="15"/>
  <c r="AL21" i="15"/>
  <c r="AM21" i="15"/>
  <c r="AN21" i="15"/>
  <c r="AO21" i="15"/>
  <c r="AP21" i="15"/>
  <c r="AQ21" i="15"/>
  <c r="AR21" i="15"/>
  <c r="AS21" i="15"/>
  <c r="AT21" i="15"/>
  <c r="AU21" i="15"/>
  <c r="AV21" i="15"/>
  <c r="Z17" i="15"/>
  <c r="AA17" i="15"/>
  <c r="AB17" i="15"/>
  <c r="AC17" i="15"/>
  <c r="AD17" i="15"/>
  <c r="AE17" i="15"/>
  <c r="AF17" i="15"/>
  <c r="AG17" i="15"/>
  <c r="AH17" i="15"/>
  <c r="AI17" i="15"/>
  <c r="AJ17" i="15"/>
  <c r="AK17" i="15"/>
  <c r="AL17" i="15"/>
  <c r="AM17" i="15"/>
  <c r="AN17" i="15"/>
  <c r="AO17" i="15"/>
  <c r="AP17" i="15"/>
  <c r="AQ17" i="15"/>
  <c r="AR17" i="15"/>
  <c r="AS17" i="15"/>
  <c r="AT17" i="15"/>
  <c r="AU17" i="15"/>
  <c r="AV17" i="15"/>
  <c r="E21" i="15" l="1"/>
  <c r="F21" i="15"/>
  <c r="G21" i="15"/>
  <c r="H21" i="15"/>
  <c r="I21" i="15"/>
  <c r="J21" i="15"/>
  <c r="K21" i="15"/>
  <c r="L21" i="15"/>
  <c r="M21" i="15"/>
  <c r="N21" i="15"/>
  <c r="O21" i="15"/>
  <c r="P21" i="15"/>
  <c r="Q21" i="15"/>
  <c r="R21" i="15"/>
  <c r="S21" i="15"/>
  <c r="T21" i="15"/>
  <c r="U21" i="15"/>
  <c r="V21" i="15"/>
  <c r="W21" i="15"/>
  <c r="X21" i="15"/>
  <c r="Y21" i="15"/>
  <c r="D17" i="15"/>
  <c r="E17" i="15"/>
  <c r="F17" i="15"/>
  <c r="G17" i="15"/>
  <c r="H17" i="15"/>
  <c r="I17" i="15"/>
  <c r="J17" i="15"/>
  <c r="K17" i="15"/>
  <c r="L17" i="15"/>
  <c r="M17" i="15"/>
  <c r="N17" i="15"/>
  <c r="O17" i="15"/>
  <c r="P17" i="15"/>
  <c r="Q17" i="15"/>
  <c r="R17" i="15"/>
  <c r="S17" i="15"/>
  <c r="T17" i="15"/>
  <c r="U17" i="15"/>
  <c r="V17" i="15"/>
  <c r="W17" i="15"/>
  <c r="X17" i="15"/>
  <c r="Y17" i="15"/>
  <c r="B17" i="15" l="1"/>
  <c r="E31" i="5" s="1"/>
  <c r="B21" i="15"/>
  <c r="P25" i="5"/>
  <c r="P20" i="5"/>
  <c r="E14" i="5" l="1"/>
  <c r="B32" i="15"/>
  <c r="C33" i="15" s="1"/>
  <c r="F38" i="5" s="1"/>
  <c r="Q61" i="5"/>
  <c r="Q62" i="5"/>
  <c r="Q51" i="5"/>
  <c r="Q52" i="5"/>
  <c r="P38" i="5"/>
  <c r="E24" i="5"/>
  <c r="E23" i="5"/>
  <c r="W24" i="5" l="1"/>
  <c r="E32" i="5"/>
  <c r="K23" i="5" s="1"/>
  <c r="E6" i="5"/>
  <c r="W25" i="5"/>
  <c r="Q96" i="5"/>
  <c r="Q95" i="5"/>
  <c r="B34" i="15"/>
  <c r="AC1" i="2"/>
  <c r="B568" i="5"/>
  <c r="C568" i="5" s="1"/>
  <c r="B567" i="5"/>
  <c r="C567" i="5" s="1"/>
  <c r="B566" i="5"/>
  <c r="C566" i="5" s="1"/>
  <c r="P37" i="5"/>
  <c r="B537" i="5"/>
  <c r="C537" i="5" s="1"/>
  <c r="B536" i="5"/>
  <c r="C536" i="5" s="1"/>
  <c r="P36" i="5"/>
  <c r="Q91" i="5" s="1"/>
  <c r="B381" i="15"/>
  <c r="P35" i="5"/>
  <c r="P34" i="5"/>
  <c r="P33" i="5"/>
  <c r="P30" i="5"/>
  <c r="P29" i="5"/>
  <c r="P28" i="5"/>
  <c r="P27" i="5"/>
  <c r="B201" i="15"/>
  <c r="P26" i="5"/>
  <c r="Q64" i="5" s="1"/>
  <c r="P24" i="5"/>
  <c r="P23" i="5"/>
  <c r="P22" i="5"/>
  <c r="T24" i="5" l="1"/>
  <c r="K21" i="5"/>
  <c r="F36" i="5" s="1"/>
  <c r="B212" i="15"/>
  <c r="E204" i="5"/>
  <c r="E384" i="5"/>
  <c r="B392" i="15"/>
  <c r="B394" i="15" s="1"/>
  <c r="Q94" i="5"/>
  <c r="Q93" i="5"/>
  <c r="P32" i="5"/>
  <c r="Q84" i="5" s="1"/>
  <c r="Q90" i="5"/>
  <c r="Q89" i="5"/>
  <c r="Q68" i="5"/>
  <c r="Q67" i="5"/>
  <c r="Q86" i="5"/>
  <c r="Q85" i="5"/>
  <c r="Q59" i="5"/>
  <c r="Q60" i="5"/>
  <c r="Q69" i="5"/>
  <c r="Q78" i="5"/>
  <c r="Q92" i="5"/>
  <c r="Q88" i="5"/>
  <c r="Q87" i="5"/>
  <c r="Q63" i="5"/>
  <c r="Q58" i="5"/>
  <c r="Q57" i="5"/>
  <c r="Q66" i="5"/>
  <c r="Q65" i="5"/>
  <c r="Q56" i="5"/>
  <c r="Q55" i="5"/>
  <c r="Q80" i="5"/>
  <c r="Q79" i="5"/>
  <c r="B51" i="15"/>
  <c r="B535" i="5"/>
  <c r="C535" i="5" s="1"/>
  <c r="V24" i="5" l="1"/>
  <c r="E54" i="5"/>
  <c r="B62" i="15"/>
  <c r="C213" i="15"/>
  <c r="F218" i="5" s="1"/>
  <c r="C533" i="5"/>
  <c r="E392" i="5"/>
  <c r="G382" i="5" s="1"/>
  <c r="W384" i="5"/>
  <c r="W204" i="5"/>
  <c r="E212" i="5"/>
  <c r="G202" i="5" s="1"/>
  <c r="Q83" i="5"/>
  <c r="P73" i="5"/>
  <c r="Q73" i="5" s="1"/>
  <c r="B534" i="5"/>
  <c r="C534" i="5" s="1"/>
  <c r="B563" i="5"/>
  <c r="B571" i="5"/>
  <c r="C571" i="5" s="1"/>
  <c r="B598" i="5"/>
  <c r="U29" i="5" l="1"/>
  <c r="U26" i="5"/>
  <c r="U30" i="5"/>
  <c r="U33" i="5"/>
  <c r="U24" i="5"/>
  <c r="X24" i="5" s="1"/>
  <c r="U27" i="5"/>
  <c r="U32" i="5"/>
  <c r="U25" i="5"/>
  <c r="U28" i="5"/>
  <c r="B64" i="15"/>
  <c r="C63" i="15"/>
  <c r="F68" i="5" s="1"/>
  <c r="W54" i="5"/>
  <c r="E62" i="5"/>
  <c r="G52" i="5" s="1"/>
  <c r="C540" i="5"/>
  <c r="C542" i="5" s="1"/>
  <c r="B540" i="5"/>
  <c r="B542" i="5" s="1"/>
  <c r="B543" i="5" s="1"/>
  <c r="E543" i="5"/>
  <c r="C563" i="5"/>
  <c r="C570" i="5" s="1"/>
  <c r="C572" i="5" s="1"/>
  <c r="B570" i="5"/>
  <c r="E573" i="5"/>
  <c r="T203" i="5"/>
  <c r="T208" i="5"/>
  <c r="T207" i="5"/>
  <c r="T209" i="5"/>
  <c r="T204" i="5"/>
  <c r="G201" i="5"/>
  <c r="T211" i="5"/>
  <c r="T206" i="5"/>
  <c r="T212" i="5"/>
  <c r="T205" i="5"/>
  <c r="T391" i="5"/>
  <c r="T385" i="5"/>
  <c r="G381" i="5"/>
  <c r="T392" i="5"/>
  <c r="T386" i="5"/>
  <c r="T383" i="5"/>
  <c r="T387" i="5"/>
  <c r="T388" i="5"/>
  <c r="T389" i="5"/>
  <c r="T384" i="5"/>
  <c r="C598" i="5"/>
  <c r="C600" i="5" s="1"/>
  <c r="C602" i="5" s="1"/>
  <c r="B600" i="5"/>
  <c r="E603" i="5"/>
  <c r="V391" i="5" l="1"/>
  <c r="F396" i="5"/>
  <c r="B371" i="15" s="1"/>
  <c r="H201" i="5"/>
  <c r="I201" i="5" s="1"/>
  <c r="F216" i="5"/>
  <c r="B191" i="15" s="1"/>
  <c r="V385" i="5"/>
  <c r="V386" i="5"/>
  <c r="V389" i="5"/>
  <c r="V387" i="5"/>
  <c r="V388" i="5"/>
  <c r="V383" i="5"/>
  <c r="V384" i="5"/>
  <c r="H381" i="5"/>
  <c r="I381" i="5" s="1"/>
  <c r="T54" i="5"/>
  <c r="T61" i="5"/>
  <c r="T56" i="5"/>
  <c r="T59" i="5"/>
  <c r="T58" i="5"/>
  <c r="T53" i="5"/>
  <c r="G51" i="5"/>
  <c r="T62" i="5"/>
  <c r="T55" i="5"/>
  <c r="T57" i="5"/>
  <c r="V204" i="5"/>
  <c r="V211" i="5"/>
  <c r="V212" i="5"/>
  <c r="V203" i="5"/>
  <c r="V392" i="5"/>
  <c r="V205" i="5"/>
  <c r="V208" i="5"/>
  <c r="V206" i="5"/>
  <c r="V209" i="5"/>
  <c r="V207" i="5"/>
  <c r="E540" i="5"/>
  <c r="U540" i="5" s="1"/>
  <c r="B572" i="5"/>
  <c r="B573" i="5" s="1"/>
  <c r="E570" i="5"/>
  <c r="U570" i="5" s="1"/>
  <c r="X212" i="5"/>
  <c r="X208" i="5"/>
  <c r="B208" i="5" s="1"/>
  <c r="C208" i="5" s="1"/>
  <c r="X209" i="5"/>
  <c r="B209" i="5" s="1"/>
  <c r="C209" i="5" s="1"/>
  <c r="X388" i="5"/>
  <c r="B388" i="5" s="1"/>
  <c r="C388" i="5" s="1"/>
  <c r="X384" i="5"/>
  <c r="B384" i="5" s="1"/>
  <c r="C384" i="5" s="1"/>
  <c r="X386" i="5"/>
  <c r="B386" i="5" s="1"/>
  <c r="C386" i="5" s="1"/>
  <c r="X389" i="5"/>
  <c r="B389" i="5" s="1"/>
  <c r="C389" i="5" s="1"/>
  <c r="X391" i="5"/>
  <c r="B391" i="5" s="1"/>
  <c r="C391" i="5" s="1"/>
  <c r="X385" i="5"/>
  <c r="B385" i="5" s="1"/>
  <c r="C385" i="5" s="1"/>
  <c r="X387" i="5"/>
  <c r="B387" i="5" s="1"/>
  <c r="C387" i="5" s="1"/>
  <c r="B602" i="5"/>
  <c r="B603" i="5" s="1"/>
  <c r="E600" i="5"/>
  <c r="U600" i="5" s="1"/>
  <c r="U386" i="5" l="1"/>
  <c r="U392" i="5"/>
  <c r="U389" i="5"/>
  <c r="U388" i="5"/>
  <c r="U387" i="5"/>
  <c r="U384" i="5"/>
  <c r="U385" i="5"/>
  <c r="U383" i="5"/>
  <c r="U391" i="5"/>
  <c r="F66" i="5"/>
  <c r="B41" i="15" s="1"/>
  <c r="V53" i="5"/>
  <c r="U203" i="5"/>
  <c r="U212" i="5"/>
  <c r="U205" i="5"/>
  <c r="U211" i="5"/>
  <c r="U209" i="5"/>
  <c r="U208" i="5"/>
  <c r="U207" i="5"/>
  <c r="U206" i="5"/>
  <c r="U204" i="5"/>
  <c r="X205" i="5"/>
  <c r="B205" i="5" s="1"/>
  <c r="C205" i="5" s="1"/>
  <c r="X203" i="5"/>
  <c r="B203" i="5" s="1"/>
  <c r="C203" i="5" s="1"/>
  <c r="X211" i="5"/>
  <c r="B211" i="5" s="1"/>
  <c r="C211" i="5" s="1"/>
  <c r="X207" i="5"/>
  <c r="B207" i="5" s="1"/>
  <c r="C207" i="5" s="1"/>
  <c r="X392" i="5"/>
  <c r="X383" i="5"/>
  <c r="B383" i="5" s="1"/>
  <c r="C383" i="5" s="1"/>
  <c r="C390" i="5" s="1"/>
  <c r="C392" i="5" s="1"/>
  <c r="X206" i="5"/>
  <c r="B206" i="5" s="1"/>
  <c r="C206" i="5" s="1"/>
  <c r="V61" i="5"/>
  <c r="X204" i="5"/>
  <c r="B204" i="5" s="1"/>
  <c r="C204" i="5" s="1"/>
  <c r="V59" i="5"/>
  <c r="V56" i="5"/>
  <c r="V58" i="5"/>
  <c r="V57" i="5"/>
  <c r="V55" i="5"/>
  <c r="V54" i="5"/>
  <c r="V62" i="5"/>
  <c r="H51" i="5"/>
  <c r="I51" i="5" s="1"/>
  <c r="W540" i="5"/>
  <c r="T540" i="5"/>
  <c r="V540" i="5"/>
  <c r="V570" i="5"/>
  <c r="W570" i="5"/>
  <c r="T570" i="5"/>
  <c r="T600" i="5"/>
  <c r="W600" i="5"/>
  <c r="X600" i="5" s="1"/>
  <c r="V600" i="5"/>
  <c r="B441" i="15"/>
  <c r="U54" i="5" l="1"/>
  <c r="U53" i="5"/>
  <c r="X53" i="5" s="1"/>
  <c r="B53" i="5" s="1"/>
  <c r="C53" i="5" s="1"/>
  <c r="U62" i="5"/>
  <c r="X62" i="5" s="1"/>
  <c r="U61" i="5"/>
  <c r="U59" i="5"/>
  <c r="U58" i="5"/>
  <c r="U57" i="5"/>
  <c r="X57" i="5" s="1"/>
  <c r="B57" i="5" s="1"/>
  <c r="C57" i="5" s="1"/>
  <c r="U56" i="5"/>
  <c r="U55" i="5"/>
  <c r="X56" i="5"/>
  <c r="B56" i="5" s="1"/>
  <c r="C56" i="5" s="1"/>
  <c r="X61" i="5"/>
  <c r="B61" i="5" s="1"/>
  <c r="C61" i="5" s="1"/>
  <c r="X59" i="5"/>
  <c r="B59" i="5" s="1"/>
  <c r="C59" i="5" s="1"/>
  <c r="X54" i="5"/>
  <c r="B54" i="5" s="1"/>
  <c r="C54" i="5" s="1"/>
  <c r="X55" i="5"/>
  <c r="B55" i="5" s="1"/>
  <c r="C55" i="5" s="1"/>
  <c r="X58" i="5"/>
  <c r="B58" i="5" s="1"/>
  <c r="C58" i="5" s="1"/>
  <c r="B390" i="5"/>
  <c r="B392" i="5" s="1"/>
  <c r="B393" i="5" s="1"/>
  <c r="E393" i="5"/>
  <c r="E213" i="5"/>
  <c r="B210" i="5"/>
  <c r="B212" i="5" s="1"/>
  <c r="B213" i="5" s="1"/>
  <c r="X540" i="5"/>
  <c r="X570" i="5"/>
  <c r="C210" i="5"/>
  <c r="C212" i="5" s="1"/>
  <c r="E444" i="5"/>
  <c r="B452" i="15"/>
  <c r="C60" i="5" l="1"/>
  <c r="C62" i="5" s="1"/>
  <c r="B60" i="5"/>
  <c r="B62" i="5" s="1"/>
  <c r="B63" i="5" s="1"/>
  <c r="E63" i="5"/>
  <c r="B454" i="15"/>
  <c r="C453" i="15"/>
  <c r="F458" i="5" s="1"/>
  <c r="E390" i="5"/>
  <c r="E210" i="5"/>
  <c r="T210" i="5" s="1"/>
  <c r="T390" i="5"/>
  <c r="W444" i="5"/>
  <c r="E452" i="5"/>
  <c r="G442" i="5" s="1"/>
  <c r="V390" i="5" l="1"/>
  <c r="U390" i="5"/>
  <c r="W210" i="5"/>
  <c r="X210" i="5" s="1"/>
  <c r="U210" i="5"/>
  <c r="V210" i="5"/>
  <c r="W390" i="5"/>
  <c r="E60" i="5"/>
  <c r="X390" i="5"/>
  <c r="T444" i="5"/>
  <c r="G441" i="5"/>
  <c r="T445" i="5"/>
  <c r="T451" i="5"/>
  <c r="T452" i="5"/>
  <c r="T446" i="5"/>
  <c r="T447" i="5"/>
  <c r="T443" i="5"/>
  <c r="T448" i="5"/>
  <c r="T449" i="5"/>
  <c r="V451" i="5" l="1"/>
  <c r="F456" i="5"/>
  <c r="B431" i="15" s="1"/>
  <c r="T60" i="5"/>
  <c r="U60" i="5"/>
  <c r="V60" i="5"/>
  <c r="W60" i="5"/>
  <c r="H441" i="5"/>
  <c r="I441" i="5" s="1"/>
  <c r="V446" i="5"/>
  <c r="V449" i="5"/>
  <c r="V445" i="5"/>
  <c r="V447" i="5"/>
  <c r="V448" i="5"/>
  <c r="V452" i="5"/>
  <c r="V444" i="5"/>
  <c r="V443" i="5"/>
  <c r="X443" i="5"/>
  <c r="B443" i="5" s="1"/>
  <c r="C443" i="5" s="1"/>
  <c r="X447" i="5"/>
  <c r="B447" i="5" s="1"/>
  <c r="C447" i="5" s="1"/>
  <c r="X448" i="5"/>
  <c r="B448" i="5" s="1"/>
  <c r="C448" i="5" s="1"/>
  <c r="X449" i="5"/>
  <c r="B449" i="5" s="1"/>
  <c r="C449" i="5" s="1"/>
  <c r="X444" i="5"/>
  <c r="B444" i="5" s="1"/>
  <c r="C444" i="5" s="1"/>
  <c r="X451" i="5"/>
  <c r="B451" i="5" s="1"/>
  <c r="C451" i="5" s="1"/>
  <c r="X445" i="5"/>
  <c r="B445" i="5" s="1"/>
  <c r="C445" i="5" s="1"/>
  <c r="X452" i="5"/>
  <c r="U446" i="5" l="1"/>
  <c r="U451" i="5"/>
  <c r="U449" i="5"/>
  <c r="U445" i="5"/>
  <c r="U444" i="5"/>
  <c r="U447" i="5"/>
  <c r="U448" i="5"/>
  <c r="U443" i="5"/>
  <c r="U452" i="5"/>
  <c r="X60" i="5"/>
  <c r="X446" i="5"/>
  <c r="B446" i="5" s="1"/>
  <c r="C446" i="5" s="1"/>
  <c r="C450" i="5" s="1"/>
  <c r="C452" i="5" s="1"/>
  <c r="E453" i="5" l="1"/>
  <c r="B450" i="5"/>
  <c r="B452" i="5" s="1"/>
  <c r="B453" i="5" s="1"/>
  <c r="T32" i="5"/>
  <c r="T33" i="5"/>
  <c r="T27" i="5"/>
  <c r="T28" i="5"/>
  <c r="T29" i="5"/>
  <c r="T30" i="5"/>
  <c r="T25" i="5"/>
  <c r="T26" i="5"/>
  <c r="W26" i="5"/>
  <c r="W30" i="5"/>
  <c r="W27" i="5"/>
  <c r="W32" i="5"/>
  <c r="W28" i="5"/>
  <c r="W29" i="5"/>
  <c r="F35" i="5"/>
  <c r="A11" i="15" s="1"/>
  <c r="E450" i="5" l="1"/>
  <c r="U450" i="5" s="1"/>
  <c r="V27" i="5"/>
  <c r="V26" i="5"/>
  <c r="V30" i="5"/>
  <c r="V29" i="5"/>
  <c r="V28" i="5"/>
  <c r="V32" i="5"/>
  <c r="V25" i="5"/>
  <c r="V33" i="5"/>
  <c r="T450" i="5" l="1"/>
  <c r="W450" i="5"/>
  <c r="X450" i="5" s="1"/>
  <c r="V450" i="5"/>
  <c r="B111" i="15"/>
  <c r="E114" i="5" s="1"/>
  <c r="E7" i="5" s="1"/>
  <c r="W114" i="5" l="1"/>
  <c r="E122" i="5"/>
  <c r="B122" i="15"/>
  <c r="B124" i="15" s="1"/>
  <c r="G111" i="5" l="1"/>
  <c r="G112" i="5"/>
  <c r="E15" i="5"/>
  <c r="T118" i="5"/>
  <c r="T117" i="5"/>
  <c r="T119" i="5"/>
  <c r="T114" i="5"/>
  <c r="T121" i="5"/>
  <c r="T115" i="5"/>
  <c r="T122" i="5"/>
  <c r="T113" i="5"/>
  <c r="T116" i="5"/>
  <c r="V121" i="5" l="1"/>
  <c r="F126" i="5"/>
  <c r="B101" i="15" s="1"/>
  <c r="V113" i="5"/>
  <c r="V114" i="5"/>
  <c r="H111" i="5"/>
  <c r="I111" i="5" s="1"/>
  <c r="V117" i="5"/>
  <c r="V118" i="5"/>
  <c r="V119" i="5"/>
  <c r="V115" i="5"/>
  <c r="V116" i="5"/>
  <c r="V122" i="5"/>
  <c r="B548" i="5"/>
  <c r="B248" i="5"/>
  <c r="B518" i="5"/>
  <c r="B488" i="5"/>
  <c r="B428" i="5"/>
  <c r="B608" i="5"/>
  <c r="B458" i="5"/>
  <c r="B578" i="5"/>
  <c r="B338" i="5"/>
  <c r="B98" i="5"/>
  <c r="B188" i="5"/>
  <c r="B398" i="5"/>
  <c r="B368" i="5"/>
  <c r="B218" i="5"/>
  <c r="B308" i="5"/>
  <c r="B68" i="5"/>
  <c r="B278" i="5"/>
  <c r="B158" i="5"/>
  <c r="B128" i="5"/>
  <c r="AE1" i="2"/>
  <c r="B38" i="5"/>
  <c r="U114" i="5" l="1"/>
  <c r="X114" i="5" s="1"/>
  <c r="B114" i="5" s="1"/>
  <c r="C114" i="5" s="1"/>
  <c r="U113" i="5"/>
  <c r="X113" i="5" s="1"/>
  <c r="B113" i="5" s="1"/>
  <c r="C113" i="5" s="1"/>
  <c r="U116" i="5"/>
  <c r="U117" i="5"/>
  <c r="X117" i="5" s="1"/>
  <c r="B117" i="5" s="1"/>
  <c r="C117" i="5" s="1"/>
  <c r="U121" i="5"/>
  <c r="X121" i="5" s="1"/>
  <c r="B121" i="5" s="1"/>
  <c r="C121" i="5" s="1"/>
  <c r="U122" i="5"/>
  <c r="U115" i="5"/>
  <c r="X115" i="5" s="1"/>
  <c r="B115" i="5" s="1"/>
  <c r="C115" i="5" s="1"/>
  <c r="U118" i="5"/>
  <c r="X118" i="5" s="1"/>
  <c r="B118" i="5" s="1"/>
  <c r="C118" i="5" s="1"/>
  <c r="U119" i="5"/>
  <c r="X119" i="5" s="1"/>
  <c r="B119" i="5" s="1"/>
  <c r="C119" i="5" s="1"/>
  <c r="X116" i="5"/>
  <c r="B116" i="5" s="1"/>
  <c r="C116" i="5" s="1"/>
  <c r="X122" i="5"/>
  <c r="B120" i="5" l="1"/>
  <c r="B122" i="5" s="1"/>
  <c r="B123" i="5" s="1"/>
  <c r="E123" i="5"/>
  <c r="C120" i="5"/>
  <c r="C122" i="5" s="1"/>
  <c r="E120" i="5" l="1"/>
  <c r="U120" i="5" s="1"/>
  <c r="X27" i="5"/>
  <c r="B26" i="5" s="1"/>
  <c r="L21" i="5"/>
  <c r="T120" i="5" l="1"/>
  <c r="V120" i="5"/>
  <c r="W120" i="5"/>
  <c r="X120" i="5"/>
  <c r="C26" i="5"/>
  <c r="X28" i="5"/>
  <c r="B27" i="5" s="1"/>
  <c r="X25" i="5"/>
  <c r="B24" i="5" s="1"/>
  <c r="C24" i="5" s="1"/>
  <c r="X26" i="5"/>
  <c r="B25" i="5" s="1"/>
  <c r="B23" i="5"/>
  <c r="X32" i="5"/>
  <c r="B31" i="5" s="1"/>
  <c r="C31" i="5" s="1"/>
  <c r="X33" i="5"/>
  <c r="B11" i="15"/>
  <c r="X30" i="5"/>
  <c r="B29" i="5" s="1"/>
  <c r="X29" i="5"/>
  <c r="B28" i="5" s="1"/>
  <c r="M21" i="5"/>
  <c r="C23" i="5" l="1"/>
  <c r="B30" i="5"/>
  <c r="B32" i="5" s="1"/>
  <c r="C29" i="5"/>
  <c r="C28" i="5"/>
  <c r="C27" i="5"/>
  <c r="E33" i="5"/>
  <c r="C25" i="5"/>
  <c r="C30" i="5" l="1"/>
  <c r="C32" i="5" s="1"/>
  <c r="B33" i="5"/>
  <c r="E30" i="5" l="1"/>
  <c r="W31" i="5" l="1"/>
  <c r="U31" i="5"/>
  <c r="V31" i="5"/>
  <c r="T31" i="5"/>
  <c r="X31" i="5" l="1"/>
  <c r="G81" i="5" l="1"/>
  <c r="T83" i="5"/>
  <c r="T89" i="5"/>
  <c r="T86" i="5"/>
  <c r="T88" i="5"/>
  <c r="T84" i="5"/>
  <c r="T85" i="5"/>
  <c r="T87" i="5"/>
  <c r="T92" i="5"/>
  <c r="T91" i="5"/>
  <c r="V91" i="5" l="1"/>
  <c r="F96" i="5"/>
  <c r="V86" i="5"/>
  <c r="V88" i="5"/>
  <c r="V89" i="5"/>
  <c r="V87" i="5"/>
  <c r="V85" i="5"/>
  <c r="H81" i="5"/>
  <c r="I81" i="5" s="1"/>
  <c r="V84" i="5"/>
  <c r="V92" i="5"/>
  <c r="V83" i="5"/>
  <c r="B71" i="15" l="1"/>
  <c r="U83" i="5"/>
  <c r="U84" i="5"/>
  <c r="X84" i="5" s="1"/>
  <c r="B84" i="5" s="1"/>
  <c r="X83" i="5"/>
  <c r="B83" i="5" s="1"/>
  <c r="U85" i="5"/>
  <c r="X85" i="5" s="1"/>
  <c r="B85" i="5" s="1"/>
  <c r="U86" i="5"/>
  <c r="X86" i="5" s="1"/>
  <c r="B86" i="5" s="1"/>
  <c r="U87" i="5"/>
  <c r="X87" i="5" s="1"/>
  <c r="B87" i="5" s="1"/>
  <c r="U88" i="5"/>
  <c r="X88" i="5" s="1"/>
  <c r="B88" i="5" s="1"/>
  <c r="U91" i="5"/>
  <c r="X91" i="5" s="1"/>
  <c r="B91" i="5" s="1"/>
  <c r="U92" i="5"/>
  <c r="X92" i="5" s="1"/>
  <c r="U89" i="5"/>
  <c r="X89" i="5" s="1"/>
  <c r="B89" i="5" s="1"/>
  <c r="C89" i="5" s="1"/>
  <c r="C12" i="5" s="1"/>
  <c r="B11" i="5" l="1"/>
  <c r="C88" i="5"/>
  <c r="C11" i="5" s="1"/>
  <c r="C86" i="5"/>
  <c r="C9" i="5" s="1"/>
  <c r="B9" i="5"/>
  <c r="C91" i="5"/>
  <c r="C14" i="5" s="1"/>
  <c r="B14" i="5"/>
  <c r="C85" i="5"/>
  <c r="C8" i="5" s="1"/>
  <c r="B8" i="5"/>
  <c r="C83" i="5"/>
  <c r="C6" i="5" s="1"/>
  <c r="B90" i="5"/>
  <c r="E93" i="5"/>
  <c r="C87" i="5"/>
  <c r="C10" i="5" s="1"/>
  <c r="B10" i="5"/>
  <c r="C84" i="5"/>
  <c r="C7" i="5" s="1"/>
  <c r="B7" i="5"/>
  <c r="B12" i="5"/>
  <c r="B6" i="5"/>
  <c r="B92" i="5" l="1"/>
  <c r="B93" i="5" s="1"/>
  <c r="B16" i="5" s="1"/>
  <c r="B15" i="5" s="1"/>
  <c r="B13" i="5"/>
  <c r="C90" i="5"/>
  <c r="B37" i="5" l="1"/>
  <c r="C92" i="5"/>
  <c r="C15" i="5" s="1"/>
  <c r="C13" i="5"/>
  <c r="E90" i="5"/>
  <c r="U90" i="5" l="1"/>
  <c r="W90" i="5"/>
  <c r="T90" i="5"/>
  <c r="V90" i="5"/>
  <c r="E13" i="5"/>
  <c r="X90" i="5" l="1"/>
</calcChain>
</file>

<file path=xl/sharedStrings.xml><?xml version="1.0" encoding="utf-8"?>
<sst xmlns="http://schemas.openxmlformats.org/spreadsheetml/2006/main" count="5104" uniqueCount="502">
  <si>
    <t>I alt</t>
  </si>
  <si>
    <t>OH</t>
  </si>
  <si>
    <t>Scrap-værdi</t>
  </si>
  <si>
    <t>Ekstern bistand</t>
  </si>
  <si>
    <t>Okt</t>
  </si>
  <si>
    <t>Apr</t>
  </si>
  <si>
    <t>Jul</t>
  </si>
  <si>
    <t>Jan</t>
  </si>
  <si>
    <t xml:space="preserve">Jul </t>
  </si>
  <si>
    <t>Antal timer</t>
  </si>
  <si>
    <t>Evt. indtægter</t>
  </si>
  <si>
    <t>Totalt budget:</t>
  </si>
  <si>
    <t>AP budget</t>
  </si>
  <si>
    <t>I alt uden OH</t>
  </si>
  <si>
    <t>De felter der er markeret med grønt bliver udfyldt automatisk.</t>
  </si>
  <si>
    <t>Virksomhedsnavn:</t>
  </si>
  <si>
    <t>Aktivitetstype:</t>
  </si>
  <si>
    <t>Ansøgt tilskudsprocent:</t>
  </si>
  <si>
    <t>Virksomhedsstørrelse:</t>
  </si>
  <si>
    <t>Mv.</t>
  </si>
  <si>
    <t>Total</t>
  </si>
  <si>
    <t>M 1.2:</t>
  </si>
  <si>
    <t xml:space="preserve">Projekttitel: </t>
  </si>
  <si>
    <t>Totalt timetal:</t>
  </si>
  <si>
    <t>Apparatur/udstyr</t>
  </si>
  <si>
    <t>Deltager 2</t>
  </si>
  <si>
    <t>Deltager 3</t>
  </si>
  <si>
    <t>Deltager 4</t>
  </si>
  <si>
    <t>Deltager 5</t>
  </si>
  <si>
    <t>Deltager 6</t>
  </si>
  <si>
    <t>Deltager 7</t>
  </si>
  <si>
    <t>Deltager 8</t>
  </si>
  <si>
    <t>Deltager 9</t>
  </si>
  <si>
    <t>Deltager 10</t>
  </si>
  <si>
    <t>Deltager 11</t>
  </si>
  <si>
    <t>Deltager 12</t>
  </si>
  <si>
    <t>Deltager 13</t>
  </si>
  <si>
    <t>Deltager 14</t>
  </si>
  <si>
    <t>Deltager 15</t>
  </si>
  <si>
    <t>Deltager 16</t>
  </si>
  <si>
    <t>Deltager 17</t>
  </si>
  <si>
    <t>Deltager 18</t>
  </si>
  <si>
    <t>Deltager 19</t>
  </si>
  <si>
    <t>Deltager 20</t>
  </si>
  <si>
    <t>20XX</t>
  </si>
  <si>
    <t>Mellemstor virksomhed</t>
  </si>
  <si>
    <t>Navn på ansvarlig (Ansv.)</t>
  </si>
  <si>
    <t>Deltager 1</t>
  </si>
  <si>
    <t>M 2.2:</t>
  </si>
  <si>
    <t>Gantt Diagram</t>
  </si>
  <si>
    <t>x</t>
  </si>
  <si>
    <t>Andel af totalbudget</t>
  </si>
  <si>
    <t>Godkendt fra: XX-XX-XXXX</t>
  </si>
  <si>
    <t>Virksomhed A</t>
  </si>
  <si>
    <t>Lønomkostninger</t>
  </si>
  <si>
    <t>Revision</t>
  </si>
  <si>
    <t>Øvrige omkostninger</t>
  </si>
  <si>
    <t>Plantefonden</t>
  </si>
  <si>
    <t>Total plantefonds andel</t>
  </si>
  <si>
    <t>Milepæle/Leveringer:</t>
  </si>
  <si>
    <t>Milepæle:</t>
  </si>
  <si>
    <t>M 2.1:</t>
  </si>
  <si>
    <t>M 1.1:</t>
  </si>
  <si>
    <t>De minimis (Landbrug)</t>
  </si>
  <si>
    <t>De minimis (Fiskeri og akvakultur)</t>
  </si>
  <si>
    <t xml:space="preserve">Timetal virksomhed 1: </t>
  </si>
  <si>
    <t xml:space="preserve">Timetal virksomhed 2: </t>
  </si>
  <si>
    <t>Samlet budget inklusive OH:</t>
  </si>
  <si>
    <t>Samlet timetal i AP1 :</t>
  </si>
  <si>
    <t>Samlet timetal i AP2:</t>
  </si>
  <si>
    <t>Samlet timetal i AP3:</t>
  </si>
  <si>
    <t>Samlet timetal i AP4:</t>
  </si>
  <si>
    <t>Samlet timetal i AP5:</t>
  </si>
  <si>
    <t xml:space="preserve">Timetal virksomhed 3: </t>
  </si>
  <si>
    <t xml:space="preserve">Timetal virksomhed 4: </t>
  </si>
  <si>
    <t>udvikling af undervisningsmateriale</t>
  </si>
  <si>
    <t>kursus</t>
  </si>
  <si>
    <t>kampagne</t>
  </si>
  <si>
    <t>Lille virksomhed - Individuel</t>
  </si>
  <si>
    <t>Lille virksomhed - Samarbejde</t>
  </si>
  <si>
    <t>Mellemstor virksomhed - Individuel</t>
  </si>
  <si>
    <t>Mellemstor virksomhed - Samarbejde</t>
  </si>
  <si>
    <t>Stor virksomhed - Individuel</t>
  </si>
  <si>
    <t>Stor virksomhed - Samarbejde</t>
  </si>
  <si>
    <t>Typer af projekter og aktiviteter/ virksomhedsstørrelse</t>
  </si>
  <si>
    <t>Konsulentbistand</t>
  </si>
  <si>
    <t>Deltagelse i kvalitetsordninger</t>
  </si>
  <si>
    <t>Ny deltagelse i kvalitetsordninger</t>
  </si>
  <si>
    <t>ABER</t>
  </si>
  <si>
    <t>FIBER</t>
  </si>
  <si>
    <t>Grundforskning</t>
  </si>
  <si>
    <t>Industriel forskning</t>
  </si>
  <si>
    <t>Eksperimentel udvikling</t>
  </si>
  <si>
    <t>Gennemførlighedsundersøgelser</t>
  </si>
  <si>
    <t>Uddannelse</t>
  </si>
  <si>
    <t>Støtte til innovationsklynger</t>
  </si>
  <si>
    <t>Deltagelse i messer</t>
  </si>
  <si>
    <t>Netværk i akvakulturerhvervet</t>
  </si>
  <si>
    <t>Individuel</t>
  </si>
  <si>
    <t>Samarbejde</t>
  </si>
  <si>
    <t>Projektform</t>
  </si>
  <si>
    <t>Statstøtteregler og aktivitet</t>
  </si>
  <si>
    <t>Virksomhedstørrelse og projektform</t>
  </si>
  <si>
    <t>Lille virksomhed</t>
  </si>
  <si>
    <t>Stor virksomhed</t>
  </si>
  <si>
    <t>Beløb, der bruges til "Plantefonden"</t>
  </si>
  <si>
    <t>Statstøtteregler</t>
  </si>
  <si>
    <t>Selvfinansieret</t>
  </si>
  <si>
    <t>GBER</t>
  </si>
  <si>
    <t>Afsætningsforanstaltninger</t>
  </si>
  <si>
    <t>Værdier til rullemenu "Statstøtteregler"</t>
  </si>
  <si>
    <t>Offentlig institution - Individuel</t>
  </si>
  <si>
    <t>Offentlig institution - Samarbejde</t>
  </si>
  <si>
    <t>Forordning</t>
  </si>
  <si>
    <t>Offentlig institution ikke statsstøtte</t>
  </si>
  <si>
    <t>Ej statsstøtte</t>
  </si>
  <si>
    <t xml:space="preserve">Nedsat støttesats pga. anden finansiering </t>
  </si>
  <si>
    <t>Plantefond tilskudsats(Uden ekstra finansiering)</t>
  </si>
  <si>
    <t>Plantefond nedsat sats</t>
  </si>
  <si>
    <t>Nedsat støttesats pga anden offentlig støtte</t>
  </si>
  <si>
    <t>Plantefond nedsat sats hvis udfyldt "Offentlig støtte"</t>
  </si>
  <si>
    <t>Plantefond hvis udfyldt "Privat finansiering"</t>
  </si>
  <si>
    <t xml:space="preserve">Hvus </t>
  </si>
  <si>
    <t>Specifikationer</t>
  </si>
  <si>
    <t>Beskrivelse</t>
  </si>
  <si>
    <t xml:space="preserve">Timesats </t>
  </si>
  <si>
    <t>Beløb</t>
  </si>
  <si>
    <t>Specifikation 1</t>
  </si>
  <si>
    <t>Specifikation 2</t>
  </si>
  <si>
    <t>Specifikation 3</t>
  </si>
  <si>
    <t>Specifikation 4</t>
  </si>
  <si>
    <t>Specifikation 5</t>
  </si>
  <si>
    <t>Specifikation 6</t>
  </si>
  <si>
    <t>Specifikation 7</t>
  </si>
  <si>
    <t>Specifikation 8</t>
  </si>
  <si>
    <t>Specifikation 9</t>
  </si>
  <si>
    <t>Specifikation 10</t>
  </si>
  <si>
    <t>Specifikation 11</t>
  </si>
  <si>
    <t>Specifikation 12</t>
  </si>
  <si>
    <t>Specifikation 13</t>
  </si>
  <si>
    <t>Specifikation 14</t>
  </si>
  <si>
    <t>Specifikation 15</t>
  </si>
  <si>
    <t>Specifikation 16</t>
  </si>
  <si>
    <t>Specifikation 17</t>
  </si>
  <si>
    <t>Specifikation 18</t>
  </si>
  <si>
    <t>Specifikation 19</t>
  </si>
  <si>
    <t>Specifikation 20</t>
  </si>
  <si>
    <t>Specifikation 21</t>
  </si>
  <si>
    <t>Specifikation 22</t>
  </si>
  <si>
    <t>Scrapværdi</t>
  </si>
  <si>
    <t>Lønmedarbejder 1 - Projektleder</t>
  </si>
  <si>
    <t>Lønmedarbejder 2 - projektmedarbjeder</t>
  </si>
  <si>
    <t>Virksomhed 1 [CVR-nummer]; [beskrivelse af arbejde]</t>
  </si>
  <si>
    <t>leje af udstyr i forbindelse med optagelser af kommunikationsvideoer</t>
  </si>
  <si>
    <t>Omkostninger til grøntsager og bælgfrugter, leveret af Virksomheds A, til 4000 smagekasser der leveres til 4000 folkeskoleklasser</t>
  </si>
  <si>
    <t>[Indsæt selv flere kolonner hvis nødvendigt]</t>
  </si>
  <si>
    <t>0 timer</t>
  </si>
  <si>
    <t>Ønsker projektet bistand til effektmåling?</t>
  </si>
  <si>
    <t>AP 2:</t>
  </si>
  <si>
    <t>AP 3:</t>
  </si>
  <si>
    <t>AP 4:</t>
  </si>
  <si>
    <t>AP 5:</t>
  </si>
  <si>
    <t>1.1:</t>
  </si>
  <si>
    <t>1.2:</t>
  </si>
  <si>
    <t>1.3:</t>
  </si>
  <si>
    <t>2.1:</t>
  </si>
  <si>
    <t>2.2:</t>
  </si>
  <si>
    <t>2.3:</t>
  </si>
  <si>
    <t>Indkøb af data fra Danmarks statistik, til brug for projektets nulpunktsmåling</t>
  </si>
  <si>
    <t>Samlet udgift til ekstern evaluator</t>
  </si>
  <si>
    <t>Timetal virksomhed 1:</t>
  </si>
  <si>
    <t>Timetal virksomhed 2:</t>
  </si>
  <si>
    <t>Indkøb af data</t>
  </si>
  <si>
    <t>Beregning</t>
  </si>
  <si>
    <t>Navn på arbejdspakken</t>
  </si>
  <si>
    <t>AP nr.</t>
  </si>
  <si>
    <t>År</t>
  </si>
  <si>
    <t>Totalt timeantal angivet i samlet budgetoversigt (bliver overført automatisk):</t>
  </si>
  <si>
    <t xml:space="preserve">Totalt budget angivet i den samlede budgetoversigt (bliver overført automatisk): </t>
  </si>
  <si>
    <t>Efterkvalificering af projektets effektstyring samt nulpunktsmåling</t>
  </si>
  <si>
    <t>Arbejde med effektemåling</t>
  </si>
  <si>
    <t>Gennemførsel ved projektafslutning af outputmåling</t>
  </si>
  <si>
    <t>Opfølgende outcomemåling efter afsluttet projekt</t>
  </si>
  <si>
    <t>Gennemført efterkvalificering</t>
  </si>
  <si>
    <t>Gennemført nulpunktsmåling</t>
  </si>
  <si>
    <t>Gennemført outputmåling</t>
  </si>
  <si>
    <t>Gennemført outcomemåling</t>
  </si>
  <si>
    <t>Relevante projektpartnere + Ekstern Evaluator</t>
  </si>
  <si>
    <t>Relevante projektpartnere</t>
  </si>
  <si>
    <t>AP 5: Formidling af xxxx</t>
  </si>
  <si>
    <t>5.1: SoME kommunikation om projektet</t>
  </si>
  <si>
    <t>5.2. Rapport af "plantefars på menuen"</t>
  </si>
  <si>
    <t>5.3: 3 artikler til xxx</t>
  </si>
  <si>
    <t>M 5.1: SoME</t>
  </si>
  <si>
    <t>M 5.2: Afsluttet rapport</t>
  </si>
  <si>
    <t>M 5.3: 3 publicerede artikler</t>
  </si>
  <si>
    <t>Hvis ja, er hovedansøger momsregistreret?</t>
  </si>
  <si>
    <t>Buffer afsat til eventuelt arbejde vedr. effektmåling</t>
  </si>
  <si>
    <t>Omkostning</t>
  </si>
  <si>
    <t>Feks. 20 - 50 timer</t>
  </si>
  <si>
    <t>Feks 15 - 20 timer</t>
  </si>
  <si>
    <t>Feks. 15 - 25 timer</t>
  </si>
  <si>
    <t>Projekttitel:</t>
  </si>
  <si>
    <t>Samlede omkostninger</t>
  </si>
  <si>
    <t>Virksomhedstype</t>
  </si>
  <si>
    <t>Aktivitetstype</t>
  </si>
  <si>
    <t>Videnudvekslings- og informationsaktioner</t>
  </si>
  <si>
    <t>Projektform:</t>
  </si>
  <si>
    <t>de minimis uanset virksomhedstype</t>
  </si>
  <si>
    <t>Anden form for finansiering</t>
  </si>
  <si>
    <t>Maksimal støttesats</t>
  </si>
  <si>
    <t>Specifikationer:</t>
  </si>
  <si>
    <t>Ekstern evaluator?</t>
  </si>
  <si>
    <t>Fremstødsforanstaltninger</t>
  </si>
  <si>
    <t>Forsknings- og videnformidlingsinstitution - Individuel</t>
  </si>
  <si>
    <t>Forsknings- og videnformidlingsinstitution - Samarbejde</t>
  </si>
  <si>
    <t>Journal nr: 36016-26-XXXX</t>
  </si>
  <si>
    <t>Indsæt her hvor meget der søges i OH</t>
  </si>
  <si>
    <t>Involverede projektdeltagere (virksomheder)</t>
  </si>
  <si>
    <t>1.4:</t>
  </si>
  <si>
    <t>2.4:</t>
  </si>
  <si>
    <t>3.1:</t>
  </si>
  <si>
    <t>3.2:</t>
  </si>
  <si>
    <t>3.3:</t>
  </si>
  <si>
    <t>3.4:</t>
  </si>
  <si>
    <t>4.1:</t>
  </si>
  <si>
    <t>4.2:</t>
  </si>
  <si>
    <t>4.3:</t>
  </si>
  <si>
    <t>4.4:</t>
  </si>
  <si>
    <t>M 4.1:</t>
  </si>
  <si>
    <t>M 4.2:</t>
  </si>
  <si>
    <t>5.1:</t>
  </si>
  <si>
    <t>5.2:</t>
  </si>
  <si>
    <t>5.3:</t>
  </si>
  <si>
    <t>5.4:</t>
  </si>
  <si>
    <t>M 5.1:</t>
  </si>
  <si>
    <t>M 5.2:</t>
  </si>
  <si>
    <t>AP 6:</t>
  </si>
  <si>
    <t>6.1:</t>
  </si>
  <si>
    <t>6.2:</t>
  </si>
  <si>
    <t>6.3:</t>
  </si>
  <si>
    <t>6.4:</t>
  </si>
  <si>
    <t>M 6.1:</t>
  </si>
  <si>
    <t>M 6.2:</t>
  </si>
  <si>
    <t>AP 7:</t>
  </si>
  <si>
    <t>7.1:</t>
  </si>
  <si>
    <t>7.2:</t>
  </si>
  <si>
    <t>7.3:</t>
  </si>
  <si>
    <t>7.4:</t>
  </si>
  <si>
    <t>M 7.1:</t>
  </si>
  <si>
    <t>M 7.2:</t>
  </si>
  <si>
    <t>AP 8:</t>
  </si>
  <si>
    <t>8.1:</t>
  </si>
  <si>
    <t>8.2:</t>
  </si>
  <si>
    <t>8.3:</t>
  </si>
  <si>
    <t>8.4:</t>
  </si>
  <si>
    <t>M 8.1:</t>
  </si>
  <si>
    <t>M 8.2:</t>
  </si>
  <si>
    <t>AP 9:</t>
  </si>
  <si>
    <t>9.1:</t>
  </si>
  <si>
    <t>9.2:</t>
  </si>
  <si>
    <t>9.3:</t>
  </si>
  <si>
    <t>9.4:</t>
  </si>
  <si>
    <t>M 9.1:</t>
  </si>
  <si>
    <t>M 9.2:</t>
  </si>
  <si>
    <t>AP 10:</t>
  </si>
  <si>
    <t>10.1:</t>
  </si>
  <si>
    <t>10.2:</t>
  </si>
  <si>
    <t>10.3:</t>
  </si>
  <si>
    <t>10.4:</t>
  </si>
  <si>
    <t>M 10.1:</t>
  </si>
  <si>
    <t>M 10.2:</t>
  </si>
  <si>
    <t>AP 11:</t>
  </si>
  <si>
    <t>11.1:</t>
  </si>
  <si>
    <t>11.2:</t>
  </si>
  <si>
    <t>11.3:</t>
  </si>
  <si>
    <t>11.4:</t>
  </si>
  <si>
    <t>M 11.1:</t>
  </si>
  <si>
    <t>M 11.2:</t>
  </si>
  <si>
    <t>AP 12:</t>
  </si>
  <si>
    <t>12.1:</t>
  </si>
  <si>
    <t>12.2:</t>
  </si>
  <si>
    <t>12.3:</t>
  </si>
  <si>
    <t>12.4:</t>
  </si>
  <si>
    <t>M 12.1:</t>
  </si>
  <si>
    <t>M 12.2:</t>
  </si>
  <si>
    <t>AP 13:</t>
  </si>
  <si>
    <t>13.1:</t>
  </si>
  <si>
    <t>13.2:</t>
  </si>
  <si>
    <t>13.3:</t>
  </si>
  <si>
    <t>13.4:</t>
  </si>
  <si>
    <t>M 13.1:</t>
  </si>
  <si>
    <t>M 13.2:</t>
  </si>
  <si>
    <t>AP 14:</t>
  </si>
  <si>
    <t>14.1:</t>
  </si>
  <si>
    <t>14.2:</t>
  </si>
  <si>
    <t>14.3:</t>
  </si>
  <si>
    <t>14.4:</t>
  </si>
  <si>
    <t>M 14.1:</t>
  </si>
  <si>
    <t>M 14.2:</t>
  </si>
  <si>
    <t>15.1:</t>
  </si>
  <si>
    <t>15.2:</t>
  </si>
  <si>
    <t>15.3:</t>
  </si>
  <si>
    <t>15.4:</t>
  </si>
  <si>
    <t>M 15.1:</t>
  </si>
  <si>
    <t>M 15.2:</t>
  </si>
  <si>
    <t>AP 15:</t>
  </si>
  <si>
    <t>Samlet timetal i AP15:</t>
  </si>
  <si>
    <t>Samlet timetal i AP14:</t>
  </si>
  <si>
    <t>Samlet timetal i AP13:</t>
  </si>
  <si>
    <t>Samlet timetal i AP12:</t>
  </si>
  <si>
    <t>Samlet timetal i AP11:</t>
  </si>
  <si>
    <t>Samlet timetal i AP10:</t>
  </si>
  <si>
    <t>Samlet timetal i AP9:</t>
  </si>
  <si>
    <t>Samlet timetal i AP8:</t>
  </si>
  <si>
    <t>Samlet timetal i AP7:</t>
  </si>
  <si>
    <t>Samlet timetal i AP6:</t>
  </si>
  <si>
    <t>AP 16:</t>
  </si>
  <si>
    <t>16.1:</t>
  </si>
  <si>
    <t>16.2:</t>
  </si>
  <si>
    <t>16.3:</t>
  </si>
  <si>
    <t>16.4:</t>
  </si>
  <si>
    <t>M 16.1:</t>
  </si>
  <si>
    <t>M 16.2:</t>
  </si>
  <si>
    <t>Samlet timetal i AP16:</t>
  </si>
  <si>
    <t>AP14</t>
  </si>
  <si>
    <t>AP13</t>
  </si>
  <si>
    <t>AP1</t>
  </si>
  <si>
    <t>AP2</t>
  </si>
  <si>
    <t>AP3</t>
  </si>
  <si>
    <t>AP4</t>
  </si>
  <si>
    <t>AP5</t>
  </si>
  <si>
    <t>AP6</t>
  </si>
  <si>
    <t>AP7</t>
  </si>
  <si>
    <t>AP8</t>
  </si>
  <si>
    <t>AP9</t>
  </si>
  <si>
    <t>AP10</t>
  </si>
  <si>
    <t>AP11</t>
  </si>
  <si>
    <t>AP12</t>
  </si>
  <si>
    <t>I alt inkl. OH</t>
  </si>
  <si>
    <t>AP15</t>
  </si>
  <si>
    <t>deltager 2</t>
  </si>
  <si>
    <t>deltager 3</t>
  </si>
  <si>
    <t>deltager 4</t>
  </si>
  <si>
    <t>deltager 19</t>
  </si>
  <si>
    <t>deltager 18</t>
  </si>
  <si>
    <t>deltager 17</t>
  </si>
  <si>
    <t>deltager 16</t>
  </si>
  <si>
    <t>deltager 15</t>
  </si>
  <si>
    <t>deltager 14</t>
  </si>
  <si>
    <t>deltager 13</t>
  </si>
  <si>
    <t>deltager 12</t>
  </si>
  <si>
    <t>deltager 11</t>
  </si>
  <si>
    <t>deltager 10</t>
  </si>
  <si>
    <t>deltager 9</t>
  </si>
  <si>
    <t>deltager 8</t>
  </si>
  <si>
    <t>deltager 7</t>
  </si>
  <si>
    <t>deltager 6</t>
  </si>
  <si>
    <t>deltager 5</t>
  </si>
  <si>
    <t>&lt;-- Vælg antal arbejdspakker (AP)</t>
  </si>
  <si>
    <t>Uddannelses-, videnudvekslings- og informationsaktioner</t>
  </si>
  <si>
    <t>Projektets totale omkostninger</t>
  </si>
  <si>
    <t>Formel hjælp til betinget formattering gantt (vis eller skjul arbejdspakker)</t>
  </si>
  <si>
    <t>fjern rødmarkering igen fane 1</t>
  </si>
  <si>
    <t>DL1</t>
  </si>
  <si>
    <t>DL2</t>
  </si>
  <si>
    <t>DL3</t>
  </si>
  <si>
    <t>DL4</t>
  </si>
  <si>
    <t>DL5</t>
  </si>
  <si>
    <t>DL6</t>
  </si>
  <si>
    <t>DL7</t>
  </si>
  <si>
    <t>DL8</t>
  </si>
  <si>
    <t>DL9</t>
  </si>
  <si>
    <t>DL10</t>
  </si>
  <si>
    <t>DL11</t>
  </si>
  <si>
    <t>DL12</t>
  </si>
  <si>
    <t>DL13</t>
  </si>
  <si>
    <t>DL14</t>
  </si>
  <si>
    <t>DL15</t>
  </si>
  <si>
    <t>DL16</t>
  </si>
  <si>
    <t>DL17</t>
  </si>
  <si>
    <t>DL18</t>
  </si>
  <si>
    <t>DL19</t>
  </si>
  <si>
    <t>DL20</t>
  </si>
  <si>
    <t>fremstødsforanstaltninger</t>
  </si>
  <si>
    <t>Kolonne I:AI skal skjules og fanen skal låses</t>
  </si>
  <si>
    <t>Backend ekstern evaluator</t>
  </si>
  <si>
    <t>Momsregistreret?</t>
  </si>
  <si>
    <t>Omregningsfaktor</t>
  </si>
  <si>
    <t>deltager 1</t>
  </si>
  <si>
    <t>Forskning</t>
  </si>
  <si>
    <t>Udvikling</t>
  </si>
  <si>
    <t>CVR-nummer</t>
  </si>
  <si>
    <r>
      <t xml:space="preserve">Formel til gråmarkering af ansøgningsoplysninger (CVR, virksomhedstype, forordning etc) - hvis projekttitel og projektform </t>
    </r>
    <r>
      <rPr>
        <b/>
        <u val="singleAccounting"/>
        <sz val="11"/>
        <color theme="1"/>
        <rFont val="Arial"/>
        <family val="2"/>
        <scheme val="minor"/>
      </rPr>
      <t>ikke</t>
    </r>
    <r>
      <rPr>
        <b/>
        <sz val="11"/>
        <color theme="1"/>
        <rFont val="Arial"/>
        <family val="2"/>
        <scheme val="minor"/>
      </rPr>
      <t xml:space="preserve"> er udfyldt</t>
    </r>
  </si>
  <si>
    <t>CVR-nummer:</t>
  </si>
  <si>
    <t>Forordning:</t>
  </si>
  <si>
    <t>Dette ark er låst og udfyldes automatisk ud fra hvad der indtastes i: 1. Projektets omkostninger</t>
  </si>
  <si>
    <t>De minimis (Generel)</t>
  </si>
  <si>
    <t>De minimis til brug i validering</t>
  </si>
  <si>
    <t>P-nummer herunder</t>
  </si>
  <si>
    <t>Øvrig finansiering - betinget formatering</t>
  </si>
  <si>
    <t>Ekstern finansiering?</t>
  </si>
  <si>
    <t>Maksimal tilskudssats</t>
  </si>
  <si>
    <t>Beregnet OH sats</t>
  </si>
  <si>
    <t>Maksimal OH sats</t>
  </si>
  <si>
    <t>Beregnet tilskudssats</t>
  </si>
  <si>
    <t>Beregnet støttesats</t>
  </si>
  <si>
    <t>Projektdeltager 20</t>
  </si>
  <si>
    <t>Projektdeltager 19</t>
  </si>
  <si>
    <t>Projektdeltager 18</t>
  </si>
  <si>
    <t>Projektdeltager 17</t>
  </si>
  <si>
    <t>Projektdeltager 16</t>
  </si>
  <si>
    <t>Projektdeltager 15</t>
  </si>
  <si>
    <t>Projektdeltager 14</t>
  </si>
  <si>
    <t>Projektdeltager 13</t>
  </si>
  <si>
    <t>Projektdeltager 12</t>
  </si>
  <si>
    <t>Projektdeltager 11</t>
  </si>
  <si>
    <t>Projektdeltager 10</t>
  </si>
  <si>
    <t>Projektdeltager 9</t>
  </si>
  <si>
    <t>Projektdeltager 8</t>
  </si>
  <si>
    <t>Projektdeltager 7</t>
  </si>
  <si>
    <t>Projektdeltager 6</t>
  </si>
  <si>
    <t>Projektdeltager 5</t>
  </si>
  <si>
    <t>Projektdeltager 4</t>
  </si>
  <si>
    <t>Projektdeltager 3</t>
  </si>
  <si>
    <t>Projektdeltager 2</t>
  </si>
  <si>
    <t>Ekstern finansiering</t>
  </si>
  <si>
    <t>Egen- og privat finansiering</t>
  </si>
  <si>
    <t>Anden offentlig støtte</t>
  </si>
  <si>
    <t/>
  </si>
  <si>
    <t>Pnumre - rødmarkering</t>
  </si>
  <si>
    <t>Omkostningsart</t>
  </si>
  <si>
    <t>Projektholder</t>
  </si>
  <si>
    <t>Ekstern Evaluator</t>
  </si>
  <si>
    <t>M 1.3:</t>
  </si>
  <si>
    <t>M 1.4:</t>
  </si>
  <si>
    <t>AP 1:</t>
  </si>
  <si>
    <t>Samlet timetal i AP2 :</t>
  </si>
  <si>
    <t>AP 2: Projektledelse og koordinering</t>
  </si>
  <si>
    <t>2.1: Projektledelse</t>
  </si>
  <si>
    <t>2.2: Formidling og kommunikation</t>
  </si>
  <si>
    <t>M 2.1: Halvårlige projektmøder</t>
  </si>
  <si>
    <t>M 2.2: Opfølgning på formidling</t>
  </si>
  <si>
    <t>M 2.3: Afrapporting til Plantefonden</t>
  </si>
  <si>
    <t>M 3.1: Udvalgt mest lovende plantefars</t>
  </si>
  <si>
    <t>M 3.2: Udført professionel sensoriske test</t>
  </si>
  <si>
    <t>M 3.3: Afholdt workshop for forbrugere</t>
  </si>
  <si>
    <t>AP 3: Første undersøgelse</t>
  </si>
  <si>
    <t xml:space="preserve">3.1: Plantefars af ærter </t>
  </si>
  <si>
    <t>3.2: Sensorisk anlyse og test</t>
  </si>
  <si>
    <t>3.3: Smagstest med forbrugere</t>
  </si>
  <si>
    <t>3.4: Resultatbehandling</t>
  </si>
  <si>
    <t>AP 4: Undervisning af xxxx</t>
  </si>
  <si>
    <t>4.1: Undervisningsmateriale om brug af plantefars</t>
  </si>
  <si>
    <t>4.2: Kursus for køkkenpersonale</t>
  </si>
  <si>
    <t>4.3: "Plantefars på menuen"-kampagne i kantine</t>
  </si>
  <si>
    <t>M 4.1: Udarbejdet undervisningskompendie</t>
  </si>
  <si>
    <t>M 4.2: Afholdt kusus for køkkenpersonale</t>
  </si>
  <si>
    <t>M 4.3: Afholdt kampagne i kantine</t>
  </si>
  <si>
    <t>AP 5: Værdikæden i  xxxx</t>
  </si>
  <si>
    <t>5.1 Løbende møder på tværs af værdikæden</t>
  </si>
  <si>
    <t>5.2 Temamøde om "plantefars på menuen"</t>
  </si>
  <si>
    <t>M 5.1: Værdikædemøde x 3 afholdt</t>
  </si>
  <si>
    <t>M 5.2: Temamøde afholdt</t>
  </si>
  <si>
    <t>Projektets totalbudget</t>
  </si>
  <si>
    <t>Grønne Bønner i rummet</t>
  </si>
  <si>
    <t>Ja (anbefales)</t>
  </si>
  <si>
    <t>Ja</t>
  </si>
  <si>
    <t>Virksomhed B</t>
  </si>
  <si>
    <t>Virksomhed C</t>
  </si>
  <si>
    <t>Universitet A</t>
  </si>
  <si>
    <t>Universitet B</t>
  </si>
  <si>
    <t>Forsknings- og videnformidlingsinstitution</t>
  </si>
  <si>
    <t>off A</t>
  </si>
  <si>
    <t>Offentlig institution</t>
  </si>
  <si>
    <t>Viksomhed D</t>
  </si>
  <si>
    <t>Virksomhed E</t>
  </si>
  <si>
    <t>Offentlig 2</t>
  </si>
  <si>
    <t>Virksomhed Å</t>
  </si>
  <si>
    <t>Lønmedarbejder 6 - akademisk assistent</t>
  </si>
  <si>
    <t>Lønmedarbejder 5 - akademisk assistent</t>
  </si>
  <si>
    <t>Lønmedarbejder 4 - projektmedarbjeder</t>
  </si>
  <si>
    <t>Lønmedarbejder 3 - projektmedarbejder</t>
  </si>
  <si>
    <t>Laboratorium A- provetagning og analysearbejde; CVR 12345678</t>
  </si>
  <si>
    <t>Reklamebureau X; ekstern hjælp til design og kampagnelook, udrulning; CVR; 20123456</t>
  </si>
  <si>
    <t>Kok og madformidler J: Foredrag og madformidlingskurser, undervisning til kantinepersonale; Ikke valgt endnu</t>
  </si>
  <si>
    <t xml:space="preserve">Transportudgifter for 6 medarbejdere; deltagelse på 10 møder og 6 konferencer </t>
  </si>
  <si>
    <t>Indkøb af industriel skala tørreovn</t>
  </si>
  <si>
    <t>Saldoafskrivning med 25 % over projektperiode på 4 år</t>
  </si>
  <si>
    <t>Forventet salg af udviklet produkt på 2 messer</t>
  </si>
  <si>
    <t>4x revision af regnskabet</t>
  </si>
  <si>
    <t>5562 timer</t>
  </si>
  <si>
    <t>3872 timer</t>
  </si>
  <si>
    <t>Samlet beløb ansøgt i Plantefonden</t>
  </si>
  <si>
    <t>Samlet beløb Egen- og privat finansiering</t>
  </si>
  <si>
    <t>Samlet beløb Anden offentlig støtte</t>
  </si>
  <si>
    <t>Projektets samlede omkostninger</t>
  </si>
  <si>
    <t>Projektets samlede Antal løntimer</t>
  </si>
  <si>
    <t>Journalnummer: 36016-26-XXXX</t>
  </si>
  <si>
    <t>Gråskraveres hvis sand</t>
  </si>
  <si>
    <t>Ansøgningsoplysninger</t>
  </si>
  <si>
    <t>Antal arbejdspakker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</si>
</sst>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r.&quot;_-;\-* #,##0.00\ &quot;kr.&quot;_-;_-* &quot;-&quot;??\ &quot;kr.&quot;_-;_-@_-"/>
    <numFmt numFmtId="164" formatCode="_ * #,##0_ ;_ * \-#,##0_ ;_ * &quot;-&quot;_ ;_ @_ "/>
    <numFmt numFmtId="165" formatCode="_ * #,##0.00_ ;_ * \-#,##0.00_ ;_ * &quot;-&quot;??_ ;_ @_ "/>
    <numFmt numFmtId="166" formatCode="_(* #,##0_);_(* \(#,##0\);_(* &quot;-&quot;??_);_(@_)"/>
    <numFmt numFmtId="167" formatCode="0.0"/>
    <numFmt numFmtId="168" formatCode="_ * #,##0_ ;_ * \-#,##0_ ;_ * &quot;-&quot;??_ ;_ @_ "/>
    <numFmt numFmtId="169" formatCode="#,##0.00\ &quot;kr.&quot;"/>
    <numFmt numFmtId="170" formatCode="0.0000"/>
    <numFmt numFmtId="171" formatCode="0.0000000"/>
  </numFmts>
  <fonts count="55">
    <font>
      <sz val="11"/>
      <color theme="1"/>
      <name val="Arial"/>
      <family val="2"/>
      <scheme val="minor"/>
    </font>
    <font>
      <sz val="11"/>
      <color indexed="8"/>
      <name val="Calibri"/>
      <family val="2"/>
    </font>
    <font>
      <b/>
      <sz val="11"/>
      <color theme="1"/>
      <name val="Arial"/>
      <family val="2"/>
      <scheme val="minor"/>
    </font>
    <font>
      <b/>
      <sz val="11"/>
      <color theme="0"/>
      <name val="Arial"/>
      <family val="2"/>
      <scheme val="minor"/>
    </font>
    <font>
      <sz val="11"/>
      <color theme="0"/>
      <name val="Arial"/>
      <family val="2"/>
      <scheme val="minor"/>
    </font>
    <font>
      <b/>
      <sz val="12"/>
      <color theme="0"/>
      <name val="Arial"/>
      <family val="2"/>
      <scheme val="minor"/>
    </font>
    <font>
      <b/>
      <sz val="14"/>
      <color theme="0"/>
      <name val="Arial"/>
      <family val="2"/>
      <scheme val="minor"/>
    </font>
    <font>
      <b/>
      <sz val="14"/>
      <color indexed="8"/>
      <name val="Arial"/>
      <family val="2"/>
      <scheme val="minor"/>
    </font>
    <font>
      <b/>
      <sz val="11"/>
      <color indexed="8"/>
      <name val="Arial"/>
      <family val="2"/>
      <scheme val="minor"/>
    </font>
    <font>
      <b/>
      <sz val="11"/>
      <name val="Arial"/>
      <family val="2"/>
      <scheme val="minor"/>
    </font>
    <font>
      <sz val="11"/>
      <color indexed="8"/>
      <name val="Arial"/>
      <family val="2"/>
      <scheme val="minor"/>
    </font>
    <font>
      <sz val="11"/>
      <name val="Arial"/>
      <family val="2"/>
      <scheme val="minor"/>
    </font>
    <font>
      <b/>
      <sz val="11"/>
      <color indexed="23"/>
      <name val="Arial"/>
      <family val="2"/>
      <scheme val="minor"/>
    </font>
    <font>
      <i/>
      <sz val="11"/>
      <color theme="1"/>
      <name val="Arial"/>
      <family val="2"/>
      <scheme val="minor"/>
    </font>
    <font>
      <b/>
      <sz val="11"/>
      <name val="Calibri"/>
      <family val="2"/>
    </font>
    <font>
      <sz val="11"/>
      <color theme="1"/>
      <name val="Arial"/>
      <family val="2"/>
      <scheme val="minor"/>
    </font>
    <font>
      <sz val="11"/>
      <color theme="0" tint="-0.34998626667073579"/>
      <name val="Arial"/>
      <family val="2"/>
      <scheme val="minor"/>
    </font>
    <font>
      <i/>
      <sz val="11"/>
      <color theme="0" tint="-0.34998626667073579"/>
      <name val="Arial"/>
      <family val="2"/>
      <scheme val="minor"/>
    </font>
    <font>
      <sz val="11"/>
      <color rgb="FF000000"/>
      <name val="Arial"/>
      <family val="2"/>
      <scheme val="minor"/>
    </font>
    <font>
      <sz val="11"/>
      <color rgb="FF212529"/>
      <name val="Questa-Regular"/>
    </font>
    <font>
      <sz val="11"/>
      <color rgb="FF00B050"/>
      <name val="Arial"/>
      <family val="2"/>
      <scheme val="minor"/>
    </font>
    <font>
      <sz val="11"/>
      <color rgb="FF9C5700"/>
      <name val="Arial"/>
      <family val="2"/>
      <scheme val="minor"/>
    </font>
    <font>
      <b/>
      <sz val="11"/>
      <color rgb="FF285644"/>
      <name val="Arial"/>
      <family val="2"/>
      <scheme val="minor"/>
    </font>
    <font>
      <b/>
      <sz val="16"/>
      <color theme="1"/>
      <name val="Arial"/>
      <family val="2"/>
      <scheme val="minor"/>
    </font>
    <font>
      <sz val="11"/>
      <color theme="0" tint="-4.9989318521683403E-2"/>
      <name val="Arial"/>
      <family val="2"/>
      <scheme val="minor"/>
    </font>
    <font>
      <b/>
      <sz val="18"/>
      <color theme="1"/>
      <name val="Arial"/>
      <family val="2"/>
      <scheme val="minor"/>
    </font>
    <font>
      <b/>
      <sz val="26"/>
      <color theme="1"/>
      <name val="Arial"/>
      <family val="2"/>
      <scheme val="minor"/>
    </font>
    <font>
      <b/>
      <sz val="8"/>
      <color theme="1"/>
      <name val="Arial"/>
      <family val="2"/>
      <scheme val="minor"/>
    </font>
    <font>
      <b/>
      <sz val="14"/>
      <color theme="1"/>
      <name val="Arial"/>
      <family val="2"/>
      <scheme val="minor"/>
    </font>
    <font>
      <b/>
      <sz val="26"/>
      <color theme="0"/>
      <name val="Arial"/>
      <family val="2"/>
      <scheme val="minor"/>
    </font>
    <font>
      <b/>
      <sz val="12"/>
      <color theme="1"/>
      <name val="Arial"/>
      <family val="2"/>
      <scheme val="minor"/>
    </font>
    <font>
      <b/>
      <sz val="12"/>
      <color indexed="8"/>
      <name val="Arial"/>
      <family val="2"/>
      <scheme val="minor"/>
    </font>
    <font>
      <b/>
      <sz val="10"/>
      <color indexed="8"/>
      <name val="Arial"/>
      <family val="2"/>
      <scheme val="minor"/>
    </font>
    <font>
      <sz val="11"/>
      <color rgb="FF212529"/>
      <name val="Arial"/>
      <family val="2"/>
      <scheme val="minor"/>
    </font>
    <font>
      <b/>
      <sz val="12"/>
      <name val="Arial"/>
      <family val="2"/>
      <scheme val="minor"/>
    </font>
    <font>
      <b/>
      <sz val="26"/>
      <name val="Arial"/>
      <family val="2"/>
      <scheme val="minor"/>
    </font>
    <font>
      <i/>
      <sz val="11"/>
      <name val="Arial"/>
      <family val="2"/>
      <scheme val="minor"/>
    </font>
    <font>
      <b/>
      <sz val="16"/>
      <color theme="0"/>
      <name val="Arial"/>
      <family val="2"/>
      <scheme val="minor"/>
    </font>
    <font>
      <b/>
      <u val="singleAccounting"/>
      <sz val="11"/>
      <color theme="1"/>
      <name val="Arial"/>
      <family val="2"/>
      <scheme val="minor"/>
    </font>
    <font>
      <b/>
      <sz val="11"/>
      <color rgb="FFFFFFFF"/>
      <name val="Arial"/>
      <family val="2"/>
      <scheme val="minor"/>
    </font>
    <font>
      <b/>
      <sz val="14"/>
      <color rgb="FFFFFFFF"/>
      <name val="Arial"/>
      <family val="2"/>
      <scheme val="minor"/>
    </font>
    <font>
      <b/>
      <sz val="11"/>
      <color theme="0" tint="-4.9989318521683403E-2"/>
      <name val="Arial"/>
      <family val="2"/>
      <scheme val="minor"/>
    </font>
    <font>
      <b/>
      <sz val="26"/>
      <color theme="0" tint="-4.9989318521683403E-2"/>
      <name val="Arial"/>
      <family val="2"/>
      <scheme val="minor"/>
    </font>
    <font>
      <b/>
      <sz val="11"/>
      <color theme="0" tint="-4.9989318521683403E-2"/>
      <name val="Calibri"/>
      <family val="2"/>
    </font>
    <font>
      <sz val="11"/>
      <color theme="0" tint="-4.9989318521683403E-2"/>
      <name val="Calibri"/>
      <family val="2"/>
    </font>
    <font>
      <i/>
      <sz val="11"/>
      <color theme="0" tint="-0.499984740745262"/>
      <name val="Arial"/>
      <family val="2"/>
      <scheme val="minor"/>
    </font>
    <font>
      <sz val="11"/>
      <color theme="0" tint="-0.499984740745262"/>
      <name val="Arial"/>
      <family val="2"/>
      <scheme val="minor"/>
    </font>
    <font>
      <b/>
      <sz val="12"/>
      <color rgb="FF285644"/>
      <name val="Arial"/>
      <family val="2"/>
      <scheme val="minor"/>
    </font>
    <font>
      <b/>
      <sz val="12"/>
      <color rgb="FFFFFFFF"/>
      <name val="Arial"/>
      <family val="2"/>
      <scheme val="minor"/>
    </font>
    <font>
      <sz val="11"/>
      <color rgb="FFFF0000"/>
      <name val="Arial"/>
      <family val="2"/>
      <scheme val="minor"/>
    </font>
    <font>
      <b/>
      <sz val="26"/>
      <color rgb="FFFF0000"/>
      <name val="Arial"/>
      <family val="2"/>
      <scheme val="minor"/>
    </font>
    <font>
      <b/>
      <sz val="10"/>
      <color theme="0"/>
      <name val="Arial"/>
      <family val="2"/>
      <scheme val="minor"/>
    </font>
    <font>
      <b/>
      <sz val="10"/>
      <color rgb="FF285644"/>
      <name val="Arial"/>
      <family val="2"/>
      <scheme val="minor"/>
    </font>
    <font>
      <sz val="10"/>
      <color theme="1"/>
      <name val="Arial"/>
      <family val="2"/>
      <scheme val="minor"/>
    </font>
    <font>
      <b/>
      <sz val="9"/>
      <color rgb="FFFFFFFF"/>
      <name val="Arial"/>
      <family val="2"/>
      <scheme val="minor"/>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285644"/>
        <bgColor indexed="64"/>
      </patternFill>
    </fill>
    <fill>
      <patternFill patternType="solid">
        <fgColor rgb="FF8BB872"/>
        <bgColor indexed="64"/>
      </patternFill>
    </fill>
    <fill>
      <patternFill patternType="solid">
        <fgColor rgb="FFC4AE79"/>
        <bgColor indexed="64"/>
      </patternFill>
    </fill>
    <fill>
      <patternFill patternType="solid">
        <fgColor rgb="FFFFC000"/>
        <bgColor indexed="64"/>
      </patternFill>
    </fill>
    <fill>
      <patternFill patternType="solid">
        <fgColor theme="9" tint="-0.249977111117893"/>
        <bgColor indexed="64"/>
      </patternFill>
    </fill>
    <fill>
      <patternFill patternType="solid">
        <fgColor rgb="FFFFEB9C"/>
      </patternFill>
    </fill>
    <fill>
      <patternFill patternType="solid">
        <fgColor theme="9" tint="0.79998168889431442"/>
        <bgColor indexed="64"/>
      </patternFill>
    </fill>
    <fill>
      <patternFill patternType="solid">
        <fgColor theme="6"/>
      </patternFill>
    </fill>
    <fill>
      <patternFill patternType="solid">
        <fgColor theme="0" tint="-4.9989318521683403E-2"/>
        <bgColor indexed="64"/>
      </patternFill>
    </fill>
    <fill>
      <patternFill patternType="solid">
        <fgColor rgb="FF92D05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FFFF"/>
        <bgColor indexed="64"/>
      </patternFill>
    </fill>
    <fill>
      <patternFill patternType="solid">
        <fgColor rgb="FFFFC7CE"/>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00000"/>
        <bgColor indexed="64"/>
      </patternFill>
    </fill>
  </fills>
  <borders count="75">
    <border>
      <left/>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thin">
        <color indexed="64"/>
      </top>
      <bottom style="medium">
        <color indexed="64"/>
      </bottom>
      <diagonal/>
    </border>
    <border>
      <left/>
      <right/>
      <top style="thick">
        <color indexed="64"/>
      </top>
      <bottom/>
      <diagonal/>
    </border>
    <border>
      <left/>
      <right/>
      <top style="thick">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ck">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right style="thin">
        <color auto="1"/>
      </right>
      <top style="thin">
        <color auto="1"/>
      </top>
      <bottom style="medium">
        <color indexed="64"/>
      </bottom>
      <diagonal/>
    </border>
    <border>
      <left/>
      <right style="thin">
        <color theme="0"/>
      </right>
      <top/>
      <bottom style="medium">
        <color auto="1"/>
      </bottom>
      <diagonal/>
    </border>
    <border>
      <left style="thin">
        <color theme="0"/>
      </left>
      <right style="thin">
        <color theme="0"/>
      </right>
      <top/>
      <bottom style="medium">
        <color auto="1"/>
      </bottom>
      <diagonal/>
    </border>
    <border>
      <left style="thin">
        <color theme="0"/>
      </left>
      <right style="thin">
        <color auto="1"/>
      </right>
      <top style="thin">
        <color auto="1"/>
      </top>
      <bottom/>
      <diagonal/>
    </border>
    <border>
      <left/>
      <right style="medium">
        <color auto="1"/>
      </right>
      <top/>
      <bottom style="thick">
        <color auto="1"/>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indexed="64"/>
      </left>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top style="medium">
        <color auto="1"/>
      </top>
      <bottom style="medium">
        <color indexed="64"/>
      </bottom>
      <diagonal/>
    </border>
    <border>
      <left/>
      <right style="medium">
        <color theme="1"/>
      </right>
      <top/>
      <bottom style="medium">
        <color auto="1"/>
      </bottom>
      <diagonal/>
    </border>
    <border>
      <left/>
      <right style="medium">
        <color theme="1"/>
      </right>
      <top/>
      <bottom/>
      <diagonal/>
    </border>
    <border>
      <left style="medium">
        <color theme="1"/>
      </left>
      <right/>
      <top/>
      <bottom/>
      <diagonal/>
    </border>
  </borders>
  <cellStyleXfs count="8">
    <xf numFmtId="0" fontId="0" fillId="0" borderId="0"/>
    <xf numFmtId="165"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21" fillId="9" borderId="0" applyNumberFormat="0" applyBorder="0" applyAlignment="0" applyProtection="0"/>
    <xf numFmtId="0" fontId="4" fillId="11" borderId="0" applyNumberFormat="0" applyBorder="0" applyAlignment="0" applyProtection="0"/>
    <xf numFmtId="44" fontId="15" fillId="0" borderId="0" applyFont="0" applyFill="0" applyBorder="0" applyAlignment="0" applyProtection="0"/>
    <xf numFmtId="44" fontId="15" fillId="0" borderId="0" applyFont="0" applyFill="0" applyBorder="0" applyAlignment="0" applyProtection="0"/>
  </cellStyleXfs>
  <cellXfs count="800">
    <xf numFmtId="0" fontId="0" fillId="0" borderId="0" xfId="0"/>
    <xf numFmtId="0" fontId="0" fillId="0" borderId="0" xfId="0" applyFont="1"/>
    <xf numFmtId="0" fontId="0" fillId="0" borderId="0" xfId="0" applyFont="1" applyFill="1"/>
    <xf numFmtId="168" fontId="0" fillId="0" borderId="0" xfId="0" applyNumberFormat="1" applyFill="1"/>
    <xf numFmtId="164" fontId="0" fillId="0" borderId="0" xfId="0" applyNumberFormat="1" applyFill="1"/>
    <xf numFmtId="164" fontId="0" fillId="0" borderId="0" xfId="0" applyNumberFormat="1"/>
    <xf numFmtId="0" fontId="0" fillId="0" borderId="0" xfId="0" applyAlignment="1">
      <alignment shrinkToFit="1"/>
    </xf>
    <xf numFmtId="2" fontId="0" fillId="0" borderId="0" xfId="0" applyNumberFormat="1" applyFill="1"/>
    <xf numFmtId="0" fontId="0" fillId="0" borderId="0" xfId="0" applyFont="1" applyProtection="1">
      <protection locked="0"/>
    </xf>
    <xf numFmtId="0" fontId="3" fillId="4" borderId="0" xfId="0" applyFont="1" applyFill="1" applyBorder="1" applyAlignment="1" applyProtection="1">
      <alignment horizontal="left"/>
      <protection locked="0"/>
    </xf>
    <xf numFmtId="0" fontId="3" fillId="4" borderId="0" xfId="0" applyFont="1" applyFill="1" applyBorder="1" applyProtection="1">
      <protection locked="0"/>
    </xf>
    <xf numFmtId="0" fontId="3" fillId="4" borderId="14" xfId="0" applyFont="1" applyFill="1" applyBorder="1" applyProtection="1">
      <protection locked="0"/>
    </xf>
    <xf numFmtId="0" fontId="3" fillId="4" borderId="12" xfId="0" applyFont="1" applyFill="1" applyBorder="1" applyProtection="1">
      <protection locked="0"/>
    </xf>
    <xf numFmtId="0" fontId="3" fillId="4" borderId="15" xfId="0" applyFont="1" applyFill="1" applyBorder="1" applyProtection="1">
      <protection locked="0"/>
    </xf>
    <xf numFmtId="0" fontId="10" fillId="2" borderId="4"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10" fillId="2" borderId="5" xfId="0" applyFont="1" applyFill="1" applyBorder="1" applyAlignment="1" applyProtection="1">
      <alignment horizontal="left"/>
      <protection locked="0"/>
    </xf>
    <xf numFmtId="0" fontId="0" fillId="7" borderId="2" xfId="0" applyFont="1" applyFill="1" applyBorder="1" applyProtection="1"/>
    <xf numFmtId="3" fontId="3" fillId="4" borderId="17" xfId="1" applyNumberFormat="1" applyFont="1" applyFill="1" applyBorder="1" applyProtection="1"/>
    <xf numFmtId="0" fontId="4" fillId="8" borderId="10" xfId="0" applyFont="1" applyFill="1" applyBorder="1" applyAlignment="1" applyProtection="1">
      <alignment vertical="top" wrapText="1"/>
    </xf>
    <xf numFmtId="9" fontId="0" fillId="0" borderId="28" xfId="0" applyNumberFormat="1" applyBorder="1" applyProtection="1"/>
    <xf numFmtId="9" fontId="0" fillId="0" borderId="8" xfId="0" applyNumberFormat="1" applyBorder="1" applyProtection="1"/>
    <xf numFmtId="0" fontId="0" fillId="0" borderId="18" xfId="0" applyFill="1" applyBorder="1" applyProtection="1"/>
    <xf numFmtId="0" fontId="0" fillId="0" borderId="29" xfId="0" applyBorder="1" applyProtection="1"/>
    <xf numFmtId="0" fontId="0" fillId="0" borderId="15" xfId="0" applyBorder="1" applyProtection="1"/>
    <xf numFmtId="9" fontId="0" fillId="0" borderId="30" xfId="0" applyNumberFormat="1" applyBorder="1" applyProtection="1"/>
    <xf numFmtId="9" fontId="0" fillId="0" borderId="14" xfId="0" applyNumberFormat="1" applyBorder="1" applyProtection="1"/>
    <xf numFmtId="0" fontId="0" fillId="0" borderId="7" xfId="0" applyBorder="1" applyProtection="1"/>
    <xf numFmtId="9" fontId="0" fillId="0" borderId="4" xfId="0" applyNumberFormat="1" applyBorder="1" applyProtection="1"/>
    <xf numFmtId="9" fontId="0" fillId="0" borderId="3" xfId="0" applyNumberFormat="1" applyBorder="1" applyProtection="1"/>
    <xf numFmtId="0" fontId="19" fillId="0" borderId="0" xfId="0" applyFont="1"/>
    <xf numFmtId="10" fontId="0" fillId="0" borderId="8" xfId="0" applyNumberFormat="1" applyBorder="1" applyProtection="1"/>
    <xf numFmtId="10" fontId="21" fillId="9" borderId="8" xfId="4" applyNumberFormat="1" applyBorder="1" applyProtection="1"/>
    <xf numFmtId="4" fontId="4" fillId="4" borderId="11" xfId="1" applyNumberFormat="1" applyFont="1" applyFill="1" applyBorder="1" applyProtection="1"/>
    <xf numFmtId="9" fontId="0" fillId="0" borderId="29" xfId="0" applyNumberFormat="1" applyBorder="1" applyProtection="1"/>
    <xf numFmtId="9" fontId="0" fillId="0" borderId="15" xfId="0" applyNumberFormat="1" applyBorder="1" applyProtection="1"/>
    <xf numFmtId="4" fontId="4" fillId="4" borderId="0" xfId="1" applyNumberFormat="1" applyFont="1" applyFill="1" applyBorder="1" applyProtection="1"/>
    <xf numFmtId="0" fontId="3" fillId="4" borderId="35" xfId="5" applyFont="1" applyFill="1" applyBorder="1" applyAlignment="1" applyProtection="1">
      <alignment horizontal="right" vertical="center"/>
    </xf>
    <xf numFmtId="0" fontId="3" fillId="4" borderId="36" xfId="5" applyFont="1" applyFill="1" applyBorder="1" applyAlignment="1" applyProtection="1">
      <alignment horizontal="right" vertical="center"/>
    </xf>
    <xf numFmtId="0" fontId="3" fillId="4" borderId="34" xfId="5" applyFont="1" applyFill="1" applyBorder="1" applyAlignment="1" applyProtection="1">
      <alignment horizontal="right" vertical="center"/>
    </xf>
    <xf numFmtId="0" fontId="3" fillId="4" borderId="37" xfId="5" applyFont="1" applyFill="1" applyBorder="1" applyAlignment="1" applyProtection="1">
      <alignment horizontal="right" vertical="center"/>
    </xf>
    <xf numFmtId="0" fontId="3" fillId="4" borderId="38" xfId="5" applyFont="1" applyFill="1" applyBorder="1" applyAlignment="1" applyProtection="1">
      <alignment horizontal="right" vertical="center"/>
    </xf>
    <xf numFmtId="0" fontId="0" fillId="0" borderId="35" xfId="0" applyBorder="1" applyProtection="1">
      <protection locked="0"/>
    </xf>
    <xf numFmtId="0" fontId="0" fillId="0" borderId="0" xfId="0" applyProtection="1">
      <protection locked="0"/>
    </xf>
    <xf numFmtId="0" fontId="0" fillId="0" borderId="0" xfId="0" applyBorder="1" applyProtection="1">
      <protection locked="0"/>
    </xf>
    <xf numFmtId="0" fontId="0" fillId="0" borderId="0" xfId="0" applyProtection="1"/>
    <xf numFmtId="4" fontId="3" fillId="4" borderId="34" xfId="1" applyNumberFormat="1" applyFont="1" applyFill="1" applyBorder="1" applyAlignment="1" applyProtection="1">
      <alignment horizontal="right" vertical="center"/>
    </xf>
    <xf numFmtId="0" fontId="0" fillId="0" borderId="35" xfId="0" applyBorder="1" applyProtection="1"/>
    <xf numFmtId="0" fontId="0" fillId="0" borderId="34" xfId="0" applyBorder="1" applyAlignment="1" applyProtection="1">
      <alignment horizontal="left" vertical="top" wrapText="1"/>
    </xf>
    <xf numFmtId="0" fontId="0" fillId="0" borderId="38" xfId="0" applyBorder="1" applyAlignment="1" applyProtection="1">
      <alignment horizontal="left" vertical="top" wrapText="1"/>
    </xf>
    <xf numFmtId="44" fontId="0" fillId="0" borderId="36" xfId="6" applyFont="1" applyBorder="1" applyProtection="1"/>
    <xf numFmtId="44" fontId="3" fillId="4" borderId="37" xfId="6" applyFont="1" applyFill="1" applyBorder="1" applyProtection="1"/>
    <xf numFmtId="44" fontId="3" fillId="4" borderId="36" xfId="6" applyFont="1" applyFill="1" applyBorder="1" applyProtection="1"/>
    <xf numFmtId="44" fontId="0" fillId="0" borderId="36" xfId="6" applyFont="1" applyBorder="1" applyProtection="1">
      <protection locked="0"/>
    </xf>
    <xf numFmtId="44" fontId="0" fillId="0" borderId="39" xfId="6" applyFont="1" applyBorder="1" applyProtection="1">
      <protection locked="0"/>
    </xf>
    <xf numFmtId="0" fontId="0" fillId="0" borderId="34"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16" xfId="0" applyBorder="1" applyProtection="1">
      <protection locked="0"/>
    </xf>
    <xf numFmtId="0" fontId="0" fillId="0" borderId="11"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10" xfId="0" applyBorder="1" applyProtection="1">
      <protection locked="0"/>
    </xf>
    <xf numFmtId="0" fontId="0" fillId="0" borderId="21" xfId="0" applyBorder="1" applyProtection="1">
      <protection locked="0"/>
    </xf>
    <xf numFmtId="44" fontId="3" fillId="4" borderId="18" xfId="6" applyFont="1" applyFill="1" applyBorder="1" applyProtection="1"/>
    <xf numFmtId="44" fontId="3" fillId="4" borderId="0" xfId="6" applyFont="1" applyFill="1" applyBorder="1" applyProtection="1"/>
    <xf numFmtId="44" fontId="3" fillId="4" borderId="19" xfId="6" applyFont="1" applyFill="1" applyBorder="1" applyProtection="1"/>
    <xf numFmtId="3" fontId="3" fillId="4" borderId="19" xfId="1" applyNumberFormat="1" applyFont="1" applyFill="1" applyBorder="1" applyProtection="1"/>
    <xf numFmtId="0" fontId="0" fillId="2" borderId="6" xfId="0" applyFont="1" applyFill="1" applyBorder="1" applyAlignment="1" applyProtection="1">
      <alignment wrapText="1"/>
      <protection locked="0"/>
    </xf>
    <xf numFmtId="0" fontId="0" fillId="2" borderId="7" xfId="0" applyFont="1" applyFill="1" applyBorder="1" applyAlignment="1" applyProtection="1">
      <alignment wrapText="1"/>
      <protection locked="0"/>
    </xf>
    <xf numFmtId="0" fontId="0" fillId="3" borderId="0" xfId="0" applyFont="1" applyFill="1" applyProtection="1">
      <protection locked="0"/>
    </xf>
    <xf numFmtId="0" fontId="0" fillId="2" borderId="5" xfId="0" applyFont="1" applyFill="1" applyBorder="1" applyAlignment="1" applyProtection="1">
      <alignment vertical="center" wrapText="1"/>
      <protection locked="0"/>
    </xf>
    <xf numFmtId="0" fontId="0" fillId="3" borderId="6" xfId="0" applyFont="1" applyFill="1" applyBorder="1" applyAlignment="1" applyProtection="1">
      <alignment vertical="center" wrapText="1"/>
    </xf>
    <xf numFmtId="0" fontId="3" fillId="4" borderId="27" xfId="5" applyFont="1" applyFill="1" applyBorder="1" applyAlignment="1" applyProtection="1">
      <alignment horizontal="right" vertical="center"/>
    </xf>
    <xf numFmtId="44" fontId="0" fillId="0" borderId="26" xfId="6" applyFont="1" applyBorder="1" applyProtection="1">
      <protection locked="0"/>
    </xf>
    <xf numFmtId="0" fontId="3" fillId="4" borderId="26" xfId="5" applyFont="1" applyFill="1" applyBorder="1" applyAlignment="1" applyProtection="1">
      <alignment horizontal="right" vertical="center"/>
    </xf>
    <xf numFmtId="44" fontId="0" fillId="0" borderId="27" xfId="6" applyFont="1" applyBorder="1" applyProtection="1">
      <protection locked="0"/>
    </xf>
    <xf numFmtId="0" fontId="5" fillId="3" borderId="0" xfId="0" applyFont="1" applyFill="1" applyBorder="1" applyAlignment="1" applyProtection="1">
      <protection locked="0"/>
    </xf>
    <xf numFmtId="0" fontId="6" fillId="3" borderId="0" xfId="0" applyFont="1" applyFill="1" applyBorder="1" applyAlignment="1" applyProtection="1">
      <alignment horizontal="center"/>
      <protection locked="0"/>
    </xf>
    <xf numFmtId="0" fontId="2" fillId="3" borderId="8" xfId="0" applyFont="1" applyFill="1" applyBorder="1" applyAlignment="1" applyProtection="1">
      <alignment vertical="center" wrapText="1"/>
    </xf>
    <xf numFmtId="1" fontId="2" fillId="7" borderId="8" xfId="0" applyNumberFormat="1" applyFont="1" applyFill="1" applyBorder="1" applyProtection="1"/>
    <xf numFmtId="0" fontId="2" fillId="0" borderId="8" xfId="0" applyFont="1" applyFill="1" applyBorder="1" applyAlignment="1" applyProtection="1">
      <alignment vertical="center" wrapText="1"/>
    </xf>
    <xf numFmtId="169" fontId="2" fillId="7" borderId="8" xfId="0" applyNumberFormat="1" applyFont="1" applyFill="1" applyBorder="1" applyProtection="1"/>
    <xf numFmtId="0" fontId="23" fillId="3" borderId="8" xfId="0" applyFont="1" applyFill="1" applyBorder="1" applyProtection="1"/>
    <xf numFmtId="0" fontId="23" fillId="0" borderId="8" xfId="0" applyFont="1" applyFill="1" applyBorder="1" applyAlignment="1" applyProtection="1">
      <alignment wrapText="1"/>
    </xf>
    <xf numFmtId="0" fontId="8" fillId="3" borderId="7" xfId="0" applyFont="1" applyFill="1" applyBorder="1" applyAlignment="1" applyProtection="1">
      <alignment vertical="center" wrapText="1"/>
    </xf>
    <xf numFmtId="0" fontId="32" fillId="2" borderId="5" xfId="0" applyFont="1" applyFill="1" applyBorder="1" applyAlignment="1" applyProtection="1">
      <alignment horizontal="left" vertical="center" wrapText="1"/>
      <protection locked="0"/>
    </xf>
    <xf numFmtId="0" fontId="25" fillId="2" borderId="0" xfId="0" applyFont="1" applyFill="1" applyBorder="1" applyAlignment="1" applyProtection="1">
      <alignment vertical="center"/>
      <protection locked="0"/>
    </xf>
    <xf numFmtId="169" fontId="0" fillId="7" borderId="9" xfId="0" applyNumberFormat="1" applyFont="1" applyFill="1" applyBorder="1" applyProtection="1"/>
    <xf numFmtId="169" fontId="0" fillId="7" borderId="5" xfId="0" applyNumberFormat="1" applyFont="1" applyFill="1" applyBorder="1" applyProtection="1"/>
    <xf numFmtId="0" fontId="5" fillId="3" borderId="0" xfId="0" applyFont="1" applyFill="1" applyBorder="1" applyAlignment="1" applyProtection="1"/>
    <xf numFmtId="0" fontId="6" fillId="3" borderId="0" xfId="0" applyFont="1" applyFill="1" applyBorder="1" applyAlignment="1" applyProtection="1">
      <alignment horizontal="center"/>
    </xf>
    <xf numFmtId="0" fontId="0" fillId="3" borderId="0" xfId="0" applyFont="1" applyFill="1" applyProtection="1"/>
    <xf numFmtId="0" fontId="30" fillId="0" borderId="8" xfId="0" applyFont="1" applyBorder="1" applyAlignment="1" applyProtection="1">
      <alignment horizontal="center" vertical="center"/>
    </xf>
    <xf numFmtId="0" fontId="31" fillId="0" borderId="8" xfId="0" applyFont="1" applyBorder="1" applyAlignment="1" applyProtection="1">
      <alignment horizontal="center" vertical="center"/>
    </xf>
    <xf numFmtId="0" fontId="3" fillId="4" borderId="0" xfId="0" applyFont="1" applyFill="1" applyBorder="1" applyAlignment="1" applyProtection="1">
      <alignment horizontal="left"/>
    </xf>
    <xf numFmtId="0" fontId="3" fillId="4" borderId="0" xfId="0" applyFont="1" applyFill="1" applyBorder="1" applyProtection="1"/>
    <xf numFmtId="0" fontId="3" fillId="4" borderId="14" xfId="0" applyFont="1" applyFill="1" applyBorder="1" applyProtection="1"/>
    <xf numFmtId="0" fontId="3" fillId="4" borderId="12" xfId="0" applyFont="1" applyFill="1" applyBorder="1" applyProtection="1"/>
    <xf numFmtId="0" fontId="3" fillId="4" borderId="15" xfId="0" applyFont="1" applyFill="1" applyBorder="1" applyProtection="1"/>
    <xf numFmtId="0" fontId="8" fillId="3" borderId="4" xfId="0" applyFont="1" applyFill="1" applyBorder="1" applyProtection="1"/>
    <xf numFmtId="0" fontId="0" fillId="3" borderId="0" xfId="0" applyFill="1" applyProtection="1"/>
    <xf numFmtId="0" fontId="8" fillId="2" borderId="4" xfId="0" applyFont="1" applyFill="1" applyBorder="1" applyProtection="1"/>
    <xf numFmtId="0" fontId="8" fillId="2" borderId="1" xfId="0" applyFont="1" applyFill="1" applyBorder="1" applyProtection="1"/>
    <xf numFmtId="0" fontId="0" fillId="2" borderId="1" xfId="0" applyFont="1" applyFill="1" applyBorder="1" applyProtection="1"/>
    <xf numFmtId="0" fontId="0" fillId="2" borderId="3" xfId="0" applyFont="1" applyFill="1" applyBorder="1" applyProtection="1"/>
    <xf numFmtId="0" fontId="0" fillId="2" borderId="7" xfId="0" applyFont="1" applyFill="1" applyBorder="1" applyProtection="1"/>
    <xf numFmtId="0" fontId="11" fillId="3" borderId="0" xfId="0" applyFont="1" applyFill="1" applyBorder="1" applyProtection="1"/>
    <xf numFmtId="0" fontId="10" fillId="0" borderId="5" xfId="0" applyFont="1" applyBorder="1" applyProtection="1"/>
    <xf numFmtId="0" fontId="8" fillId="0" borderId="0" xfId="0" applyFont="1" applyBorder="1" applyProtection="1"/>
    <xf numFmtId="0" fontId="0" fillId="2" borderId="0" xfId="0" applyFont="1" applyFill="1" applyBorder="1" applyProtection="1"/>
    <xf numFmtId="0" fontId="0" fillId="5" borderId="0" xfId="0" applyFont="1" applyFill="1" applyBorder="1" applyProtection="1"/>
    <xf numFmtId="0" fontId="0" fillId="5" borderId="2" xfId="0" applyFont="1" applyFill="1" applyBorder="1" applyProtection="1"/>
    <xf numFmtId="0" fontId="0" fillId="5" borderId="6" xfId="0" applyFont="1" applyFill="1" applyBorder="1" applyProtection="1"/>
    <xf numFmtId="169" fontId="0" fillId="2" borderId="5" xfId="0" applyNumberFormat="1" applyFont="1" applyFill="1" applyBorder="1" applyProtection="1"/>
    <xf numFmtId="0" fontId="0" fillId="2" borderId="5" xfId="0" applyFont="1" applyFill="1" applyBorder="1" applyProtection="1"/>
    <xf numFmtId="0" fontId="0" fillId="2" borderId="6" xfId="0" applyFont="1" applyFill="1" applyBorder="1" applyProtection="1"/>
    <xf numFmtId="0" fontId="0" fillId="2" borderId="2" xfId="0" applyFont="1" applyFill="1" applyBorder="1" applyProtection="1"/>
    <xf numFmtId="0" fontId="2" fillId="3" borderId="6" xfId="0" applyFont="1" applyFill="1" applyBorder="1" applyProtection="1"/>
    <xf numFmtId="0" fontId="0" fillId="3" borderId="6" xfId="0" applyFont="1" applyFill="1" applyBorder="1" applyProtection="1"/>
    <xf numFmtId="0" fontId="0" fillId="3" borderId="5" xfId="0" applyFont="1" applyFill="1" applyBorder="1" applyProtection="1"/>
    <xf numFmtId="0" fontId="0" fillId="2" borderId="0" xfId="0" applyFont="1" applyFill="1" applyBorder="1" applyAlignment="1" applyProtection="1">
      <alignment horizontal="center"/>
    </xf>
    <xf numFmtId="0" fontId="0" fillId="2" borderId="2" xfId="0" applyFont="1" applyFill="1" applyBorder="1" applyAlignment="1" applyProtection="1">
      <alignment horizontal="center"/>
    </xf>
    <xf numFmtId="0" fontId="0" fillId="2" borderId="6" xfId="0" applyFont="1" applyFill="1" applyBorder="1" applyAlignment="1" applyProtection="1">
      <alignment horizontal="center"/>
    </xf>
    <xf numFmtId="0" fontId="0" fillId="2" borderId="6" xfId="0" applyFont="1" applyFill="1" applyBorder="1" applyAlignment="1" applyProtection="1">
      <alignment horizontal="right"/>
    </xf>
    <xf numFmtId="0" fontId="0" fillId="3" borderId="2" xfId="0" applyFont="1" applyFill="1" applyBorder="1" applyProtection="1"/>
    <xf numFmtId="0" fontId="0" fillId="0" borderId="2" xfId="0" applyFont="1" applyBorder="1" applyProtection="1"/>
    <xf numFmtId="0" fontId="8" fillId="2" borderId="7" xfId="0" applyFont="1" applyFill="1" applyBorder="1" applyProtection="1"/>
    <xf numFmtId="0" fontId="0" fillId="3" borderId="7" xfId="0" applyFont="1" applyFill="1" applyBorder="1" applyProtection="1"/>
    <xf numFmtId="0" fontId="10" fillId="2" borderId="6" xfId="0" applyFont="1" applyFill="1" applyBorder="1" applyProtection="1"/>
    <xf numFmtId="0" fontId="10" fillId="2" borderId="5" xfId="0" applyFont="1" applyFill="1" applyBorder="1" applyProtection="1"/>
    <xf numFmtId="169" fontId="0" fillId="3" borderId="5" xfId="0" applyNumberFormat="1" applyFont="1" applyFill="1" applyBorder="1" applyProtection="1"/>
    <xf numFmtId="0" fontId="0" fillId="3" borderId="0" xfId="0" applyFont="1" applyFill="1" applyBorder="1" applyProtection="1"/>
    <xf numFmtId="0" fontId="0" fillId="2" borderId="6" xfId="0" applyFont="1" applyFill="1" applyBorder="1" applyAlignment="1" applyProtection="1">
      <alignment wrapText="1"/>
    </xf>
    <xf numFmtId="0" fontId="2" fillId="3" borderId="6" xfId="0" applyFont="1" applyFill="1" applyBorder="1" applyAlignment="1" applyProtection="1">
      <alignment horizontal="left"/>
    </xf>
    <xf numFmtId="0" fontId="10" fillId="2" borderId="0" xfId="0" applyFont="1" applyFill="1" applyBorder="1" applyProtection="1"/>
    <xf numFmtId="0" fontId="8" fillId="2" borderId="0" xfId="0" applyFont="1" applyFill="1" applyBorder="1" applyProtection="1"/>
    <xf numFmtId="0" fontId="11" fillId="5" borderId="2" xfId="0" applyFont="1" applyFill="1" applyBorder="1" applyProtection="1"/>
    <xf numFmtId="0" fontId="2" fillId="3" borderId="6" xfId="0" applyFont="1" applyFill="1" applyBorder="1" applyAlignment="1" applyProtection="1"/>
    <xf numFmtId="0" fontId="0" fillId="2" borderId="7" xfId="0" applyFont="1" applyFill="1" applyBorder="1" applyAlignment="1" applyProtection="1">
      <alignment horizontal="center"/>
    </xf>
    <xf numFmtId="0" fontId="0" fillId="2" borderId="5" xfId="0" applyFont="1" applyFill="1" applyBorder="1" applyAlignment="1" applyProtection="1">
      <alignment vertical="center" wrapText="1"/>
    </xf>
    <xf numFmtId="0" fontId="0" fillId="2" borderId="0" xfId="0" applyFont="1" applyFill="1" applyBorder="1" applyAlignment="1" applyProtection="1">
      <alignment horizontal="right"/>
    </xf>
    <xf numFmtId="0" fontId="0" fillId="2" borderId="2" xfId="0" applyFont="1" applyFill="1" applyBorder="1" applyAlignment="1" applyProtection="1">
      <alignment horizontal="right"/>
    </xf>
    <xf numFmtId="0" fontId="0" fillId="3" borderId="2" xfId="0" applyFont="1" applyFill="1" applyBorder="1" applyAlignment="1" applyProtection="1">
      <alignment horizontal="right"/>
    </xf>
    <xf numFmtId="0" fontId="0" fillId="0" borderId="38" xfId="0" applyFont="1" applyBorder="1" applyAlignment="1" applyProtection="1">
      <alignment horizontal="left" vertical="top" wrapText="1"/>
      <protection locked="0"/>
    </xf>
    <xf numFmtId="44" fontId="0" fillId="0" borderId="34" xfId="6"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44" fontId="0" fillId="0" borderId="26" xfId="6" applyFont="1" applyFill="1" applyBorder="1" applyProtection="1">
      <protection locked="0"/>
    </xf>
    <xf numFmtId="0" fontId="2" fillId="5" borderId="0" xfId="0" applyFont="1" applyFill="1" applyBorder="1" applyAlignment="1" applyProtection="1">
      <alignment vertical="center"/>
    </xf>
    <xf numFmtId="0" fontId="10" fillId="2" borderId="3" xfId="0" applyFont="1" applyFill="1" applyBorder="1" applyAlignment="1" applyProtection="1">
      <alignment horizontal="left"/>
    </xf>
    <xf numFmtId="0" fontId="10" fillId="2" borderId="3" xfId="0" applyFont="1" applyFill="1" applyBorder="1" applyAlignment="1" applyProtection="1">
      <alignment horizontal="right"/>
    </xf>
    <xf numFmtId="0" fontId="9" fillId="2" borderId="3" xfId="0" applyFont="1" applyFill="1" applyBorder="1" applyProtection="1"/>
    <xf numFmtId="0" fontId="0" fillId="2" borderId="4" xfId="0" applyFont="1" applyFill="1" applyBorder="1" applyProtection="1"/>
    <xf numFmtId="0" fontId="0" fillId="2" borderId="2" xfId="0" applyFont="1" applyFill="1" applyBorder="1" applyAlignment="1" applyProtection="1">
      <alignment horizontal="left"/>
    </xf>
    <xf numFmtId="0" fontId="9" fillId="2" borderId="2" xfId="0" applyFont="1" applyFill="1" applyBorder="1" applyProtection="1"/>
    <xf numFmtId="0" fontId="10" fillId="2" borderId="2" xfId="0" applyFont="1" applyFill="1" applyBorder="1" applyProtection="1"/>
    <xf numFmtId="0" fontId="10" fillId="2" borderId="2" xfId="0" applyFont="1" applyFill="1" applyBorder="1" applyAlignment="1" applyProtection="1">
      <alignment horizontal="right"/>
    </xf>
    <xf numFmtId="0" fontId="8" fillId="2" borderId="2" xfId="0" applyFont="1" applyFill="1" applyBorder="1" applyProtection="1"/>
    <xf numFmtId="0" fontId="0" fillId="3" borderId="3" xfId="0" applyFont="1" applyFill="1" applyBorder="1" applyProtection="1"/>
    <xf numFmtId="0" fontId="9" fillId="3" borderId="3" xfId="0" applyFont="1" applyFill="1" applyBorder="1" applyAlignment="1" applyProtection="1">
      <alignment wrapText="1"/>
    </xf>
    <xf numFmtId="3" fontId="0" fillId="3" borderId="4" xfId="0" applyNumberFormat="1" applyFont="1" applyFill="1" applyBorder="1" applyAlignment="1" applyProtection="1">
      <alignment wrapText="1"/>
    </xf>
    <xf numFmtId="0" fontId="0" fillId="2" borderId="2" xfId="0" applyFont="1" applyFill="1" applyBorder="1" applyAlignment="1" applyProtection="1">
      <alignment vertical="center"/>
    </xf>
    <xf numFmtId="0" fontId="0" fillId="3" borderId="2" xfId="0" applyFont="1" applyFill="1" applyBorder="1" applyAlignment="1" applyProtection="1">
      <alignment vertical="center"/>
    </xf>
    <xf numFmtId="0" fontId="11" fillId="3" borderId="2" xfId="0" applyFont="1" applyFill="1" applyBorder="1" applyAlignment="1" applyProtection="1">
      <alignment vertical="center"/>
    </xf>
    <xf numFmtId="3" fontId="0" fillId="3" borderId="5" xfId="0" applyNumberFormat="1" applyFont="1" applyFill="1" applyBorder="1" applyAlignment="1" applyProtection="1">
      <alignment vertical="center"/>
    </xf>
    <xf numFmtId="0" fontId="0" fillId="3" borderId="2" xfId="0" applyFill="1" applyBorder="1" applyProtection="1"/>
    <xf numFmtId="0" fontId="0" fillId="3" borderId="0" xfId="0" applyFill="1" applyBorder="1" applyProtection="1"/>
    <xf numFmtId="0" fontId="0" fillId="3" borderId="6" xfId="0" applyFill="1" applyBorder="1" applyProtection="1"/>
    <xf numFmtId="0" fontId="9" fillId="3" borderId="2" xfId="0" applyFont="1" applyFill="1" applyBorder="1" applyProtection="1"/>
    <xf numFmtId="3" fontId="0" fillId="3" borderId="5" xfId="0" applyNumberFormat="1" applyFont="1" applyFill="1" applyBorder="1" applyProtection="1"/>
    <xf numFmtId="0" fontId="4" fillId="4" borderId="25" xfId="0" applyFont="1" applyFill="1" applyBorder="1" applyProtection="1"/>
    <xf numFmtId="0" fontId="4" fillId="4" borderId="27" xfId="0" applyFont="1" applyFill="1" applyBorder="1" applyProtection="1"/>
    <xf numFmtId="0" fontId="4" fillId="4" borderId="26" xfId="0" applyFont="1" applyFill="1" applyBorder="1" applyProtection="1"/>
    <xf numFmtId="0" fontId="3" fillId="4" borderId="27" xfId="0" applyFont="1" applyFill="1" applyBorder="1" applyProtection="1"/>
    <xf numFmtId="166" fontId="3" fillId="4" borderId="31" xfId="1" applyNumberFormat="1" applyFont="1" applyFill="1" applyBorder="1" applyProtection="1"/>
    <xf numFmtId="44" fontId="3" fillId="4" borderId="25" xfId="5" applyNumberFormat="1" applyFont="1" applyFill="1" applyBorder="1" applyAlignment="1" applyProtection="1">
      <alignment horizontal="right"/>
    </xf>
    <xf numFmtId="44" fontId="3" fillId="4" borderId="27" xfId="5" applyNumberFormat="1" applyFont="1" applyFill="1" applyBorder="1" applyAlignment="1" applyProtection="1"/>
    <xf numFmtId="44" fontId="3" fillId="4" borderId="26" xfId="5" applyNumberFormat="1" applyFont="1" applyFill="1" applyBorder="1" applyAlignment="1" applyProtection="1"/>
    <xf numFmtId="0" fontId="3" fillId="4" borderId="44" xfId="5" applyFont="1" applyFill="1" applyBorder="1" applyAlignment="1" applyProtection="1">
      <alignment horizontal="right" vertical="center"/>
    </xf>
    <xf numFmtId="0" fontId="3" fillId="4" borderId="45" xfId="5" applyFont="1" applyFill="1" applyBorder="1" applyAlignment="1" applyProtection="1">
      <alignment horizontal="right" vertical="center"/>
    </xf>
    <xf numFmtId="0" fontId="3" fillId="4" borderId="46" xfId="5" applyFont="1" applyFill="1" applyBorder="1" applyAlignment="1" applyProtection="1">
      <alignment horizontal="right" vertical="center"/>
    </xf>
    <xf numFmtId="0" fontId="31" fillId="3" borderId="50" xfId="0" applyFont="1" applyFill="1" applyBorder="1" applyAlignment="1" applyProtection="1">
      <alignment horizontal="center" vertical="center"/>
      <protection locked="0"/>
    </xf>
    <xf numFmtId="44" fontId="3" fillId="4" borderId="25" xfId="5" applyNumberFormat="1" applyFont="1" applyFill="1" applyBorder="1" applyAlignment="1" applyProtection="1"/>
    <xf numFmtId="4" fontId="3" fillId="4" borderId="27" xfId="1" applyNumberFormat="1" applyFont="1" applyFill="1" applyBorder="1" applyAlignment="1" applyProtection="1"/>
    <xf numFmtId="4" fontId="3" fillId="4" borderId="26" xfId="1" applyNumberFormat="1" applyFont="1" applyFill="1" applyBorder="1" applyAlignment="1" applyProtection="1">
      <alignment horizontal="right"/>
    </xf>
    <xf numFmtId="165" fontId="3" fillId="4" borderId="19" xfId="1" applyFont="1" applyFill="1" applyBorder="1" applyProtection="1"/>
    <xf numFmtId="3" fontId="3" fillId="4" borderId="21" xfId="1" applyNumberFormat="1" applyFont="1" applyFill="1" applyBorder="1" applyProtection="1"/>
    <xf numFmtId="4" fontId="3" fillId="4" borderId="25" xfId="1" applyNumberFormat="1" applyFont="1" applyFill="1" applyBorder="1" applyAlignment="1" applyProtection="1"/>
    <xf numFmtId="44" fontId="3" fillId="4" borderId="26" xfId="5" applyNumberFormat="1" applyFont="1" applyFill="1" applyBorder="1" applyAlignment="1" applyProtection="1">
      <alignment horizontal="right"/>
    </xf>
    <xf numFmtId="0" fontId="7" fillId="6" borderId="49" xfId="0" applyFont="1" applyFill="1" applyBorder="1" applyAlignment="1" applyProtection="1">
      <alignment horizontal="center" vertical="center"/>
    </xf>
    <xf numFmtId="44" fontId="9" fillId="0" borderId="33" xfId="5" applyNumberFormat="1" applyFont="1" applyFill="1" applyBorder="1" applyAlignment="1" applyProtection="1">
      <alignment horizontal="right"/>
      <protection locked="0"/>
    </xf>
    <xf numFmtId="0" fontId="0" fillId="0" borderId="18" xfId="0" applyFont="1" applyBorder="1" applyProtection="1"/>
    <xf numFmtId="9" fontId="21" fillId="9" borderId="8" xfId="4" applyNumberFormat="1" applyBorder="1" applyProtection="1"/>
    <xf numFmtId="0" fontId="4" fillId="4" borderId="21" xfId="0" applyFont="1" applyFill="1" applyBorder="1" applyProtection="1"/>
    <xf numFmtId="0" fontId="2" fillId="3" borderId="2"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2" fillId="0" borderId="47" xfId="0" applyFont="1" applyBorder="1" applyAlignment="1" applyProtection="1">
      <alignment horizontal="right" wrapText="1"/>
    </xf>
    <xf numFmtId="0" fontId="6" fillId="4" borderId="47" xfId="0" applyFont="1" applyFill="1" applyBorder="1" applyAlignment="1" applyProtection="1">
      <alignment horizontal="right"/>
    </xf>
    <xf numFmtId="169" fontId="0" fillId="2" borderId="5" xfId="0" applyNumberFormat="1" applyFont="1" applyFill="1" applyBorder="1" applyAlignment="1" applyProtection="1">
      <alignment vertical="center"/>
    </xf>
    <xf numFmtId="0" fontId="31" fillId="0" borderId="8" xfId="0" applyFont="1" applyBorder="1" applyAlignment="1" applyProtection="1">
      <alignment horizontal="center" vertical="center" wrapText="1"/>
    </xf>
    <xf numFmtId="0" fontId="8" fillId="2" borderId="7" xfId="0" applyFont="1" applyFill="1" applyBorder="1" applyAlignment="1" applyProtection="1">
      <alignment wrapText="1"/>
      <protection locked="0"/>
    </xf>
    <xf numFmtId="0" fontId="0" fillId="3" borderId="6" xfId="0" applyFont="1" applyFill="1" applyBorder="1" applyAlignment="1" applyProtection="1">
      <alignment wrapText="1"/>
      <protection locked="0"/>
    </xf>
    <xf numFmtId="0" fontId="2" fillId="3" borderId="6" xfId="0" applyFont="1" applyFill="1" applyBorder="1" applyAlignment="1" applyProtection="1">
      <alignment horizontal="left" wrapText="1"/>
      <protection locked="0"/>
    </xf>
    <xf numFmtId="0" fontId="0" fillId="2" borderId="5" xfId="0" applyFont="1" applyFill="1" applyBorder="1" applyAlignment="1" applyProtection="1">
      <alignment wrapText="1"/>
      <protection locked="0"/>
    </xf>
    <xf numFmtId="0" fontId="0" fillId="3" borderId="7" xfId="0" applyFont="1" applyFill="1" applyBorder="1" applyAlignment="1" applyProtection="1">
      <alignment wrapText="1"/>
      <protection locked="0"/>
    </xf>
    <xf numFmtId="0" fontId="2" fillId="3" borderId="3" xfId="0" applyFont="1" applyFill="1" applyBorder="1" applyAlignment="1" applyProtection="1">
      <protection locked="0"/>
    </xf>
    <xf numFmtId="0" fontId="8" fillId="2" borderId="1" xfId="0" applyFont="1" applyFill="1" applyBorder="1" applyAlignment="1" applyProtection="1">
      <protection locked="0"/>
    </xf>
    <xf numFmtId="0" fontId="0" fillId="2" borderId="1" xfId="0" applyFont="1" applyFill="1" applyBorder="1" applyAlignment="1" applyProtection="1">
      <protection locked="0"/>
    </xf>
    <xf numFmtId="0" fontId="0" fillId="3" borderId="0" xfId="0" applyFont="1" applyFill="1" applyAlignment="1" applyProtection="1">
      <protection locked="0"/>
    </xf>
    <xf numFmtId="0" fontId="0" fillId="0" borderId="0" xfId="0" applyFont="1" applyAlignment="1" applyProtection="1">
      <protection locked="0"/>
    </xf>
    <xf numFmtId="0" fontId="0" fillId="3" borderId="2" xfId="0" applyFont="1" applyFill="1" applyBorder="1" applyAlignment="1" applyProtection="1">
      <protection locked="0"/>
    </xf>
    <xf numFmtId="0" fontId="8" fillId="0" borderId="0" xfId="0" applyFont="1" applyBorder="1" applyAlignment="1" applyProtection="1">
      <protection locked="0"/>
    </xf>
    <xf numFmtId="0" fontId="0" fillId="2" borderId="0" xfId="0" applyFont="1" applyFill="1" applyBorder="1" applyAlignment="1" applyProtection="1">
      <protection locked="0"/>
    </xf>
    <xf numFmtId="0" fontId="9" fillId="2" borderId="2" xfId="0" applyFont="1" applyFill="1" applyBorder="1" applyAlignment="1" applyProtection="1">
      <alignment horizontal="left" vertical="center"/>
    </xf>
    <xf numFmtId="0" fontId="0" fillId="2" borderId="2" xfId="0" applyFont="1" applyFill="1" applyBorder="1" applyAlignment="1" applyProtection="1">
      <protection locked="0"/>
    </xf>
    <xf numFmtId="169" fontId="0" fillId="2" borderId="5" xfId="0" applyNumberFormat="1" applyFont="1" applyFill="1" applyBorder="1" applyAlignment="1" applyProtection="1">
      <protection locked="0"/>
    </xf>
    <xf numFmtId="0" fontId="0" fillId="3" borderId="6" xfId="0" applyFont="1" applyFill="1" applyBorder="1" applyAlignment="1" applyProtection="1">
      <protection locked="0"/>
    </xf>
    <xf numFmtId="0" fontId="0" fillId="2" borderId="6" xfId="0" applyFont="1" applyFill="1" applyBorder="1" applyAlignment="1" applyProtection="1">
      <protection locked="0"/>
    </xf>
    <xf numFmtId="0" fontId="0" fillId="3" borderId="22" xfId="0" applyFont="1" applyFill="1" applyBorder="1" applyAlignment="1" applyProtection="1">
      <protection locked="0"/>
    </xf>
    <xf numFmtId="0" fontId="0" fillId="3" borderId="23" xfId="0" applyFont="1" applyFill="1" applyBorder="1" applyAlignment="1" applyProtection="1">
      <protection locked="0"/>
    </xf>
    <xf numFmtId="0" fontId="0" fillId="2" borderId="2" xfId="0" applyFont="1" applyFill="1" applyBorder="1" applyAlignment="1" applyProtection="1"/>
    <xf numFmtId="0" fontId="0" fillId="7" borderId="2" xfId="0" applyFont="1" applyFill="1" applyBorder="1" applyAlignment="1" applyProtection="1"/>
    <xf numFmtId="0" fontId="0" fillId="0" borderId="2" xfId="0" applyFont="1" applyBorder="1" applyAlignment="1" applyProtection="1"/>
    <xf numFmtId="169" fontId="0" fillId="7" borderId="9" xfId="0" applyNumberFormat="1" applyFont="1" applyFill="1" applyBorder="1" applyAlignment="1" applyProtection="1"/>
    <xf numFmtId="0" fontId="8" fillId="3" borderId="3" xfId="0" applyFont="1" applyFill="1" applyBorder="1" applyAlignment="1" applyProtection="1">
      <protection locked="0"/>
    </xf>
    <xf numFmtId="0" fontId="0" fillId="3" borderId="7" xfId="0" applyFont="1" applyFill="1" applyBorder="1" applyAlignment="1" applyProtection="1">
      <protection locked="0"/>
    </xf>
    <xf numFmtId="0" fontId="0" fillId="2" borderId="7" xfId="0" applyFont="1" applyFill="1" applyBorder="1" applyAlignment="1" applyProtection="1">
      <protection locked="0"/>
    </xf>
    <xf numFmtId="0" fontId="0" fillId="2" borderId="3" xfId="0" applyFont="1" applyFill="1" applyBorder="1" applyAlignment="1" applyProtection="1">
      <protection locked="0"/>
    </xf>
    <xf numFmtId="0" fontId="0" fillId="3" borderId="3" xfId="0" applyFont="1" applyFill="1" applyBorder="1" applyAlignment="1" applyProtection="1">
      <protection locked="0"/>
    </xf>
    <xf numFmtId="169" fontId="0" fillId="3" borderId="4" xfId="0" applyNumberFormat="1" applyFont="1" applyFill="1" applyBorder="1" applyAlignment="1" applyProtection="1">
      <protection locked="0"/>
    </xf>
    <xf numFmtId="169" fontId="0" fillId="3" borderId="5" xfId="0" applyNumberFormat="1" applyFont="1" applyFill="1" applyBorder="1" applyAlignment="1" applyProtection="1">
      <protection locked="0"/>
    </xf>
    <xf numFmtId="169" fontId="0" fillId="7" borderId="5" xfId="0" applyNumberFormat="1" applyFont="1" applyFill="1" applyBorder="1" applyAlignment="1" applyProtection="1"/>
    <xf numFmtId="0" fontId="0" fillId="2" borderId="23" xfId="0" applyFont="1" applyFill="1" applyBorder="1" applyAlignment="1" applyProtection="1">
      <protection locked="0"/>
    </xf>
    <xf numFmtId="0" fontId="0" fillId="2" borderId="13" xfId="0" applyFont="1" applyFill="1" applyBorder="1" applyAlignment="1" applyProtection="1">
      <protection locked="0"/>
    </xf>
    <xf numFmtId="0" fontId="0" fillId="2" borderId="22" xfId="0" applyFont="1" applyFill="1" applyBorder="1" applyAlignment="1" applyProtection="1"/>
    <xf numFmtId="0" fontId="0" fillId="7" borderId="22" xfId="0" applyFont="1" applyFill="1" applyBorder="1" applyAlignment="1" applyProtection="1"/>
    <xf numFmtId="0" fontId="4" fillId="3" borderId="22" xfId="0" applyFont="1" applyFill="1" applyBorder="1" applyAlignment="1" applyProtection="1">
      <protection locked="0"/>
    </xf>
    <xf numFmtId="0" fontId="4" fillId="2" borderId="0" xfId="0" applyFont="1" applyFill="1" applyBorder="1" applyAlignment="1" applyProtection="1">
      <protection locked="0"/>
    </xf>
    <xf numFmtId="0" fontId="11" fillId="2" borderId="2" xfId="0" applyFont="1" applyFill="1" applyBorder="1" applyAlignment="1" applyProtection="1"/>
    <xf numFmtId="0" fontId="30" fillId="3" borderId="9" xfId="0" applyFont="1" applyFill="1" applyBorder="1" applyAlignment="1" applyProtection="1">
      <alignment horizontal="center" vertical="center"/>
    </xf>
    <xf numFmtId="0" fontId="31" fillId="0" borderId="8" xfId="0" applyFont="1" applyBorder="1" applyAlignment="1" applyProtection="1">
      <alignment horizontal="center" vertical="top" wrapText="1"/>
    </xf>
    <xf numFmtId="0" fontId="2" fillId="7" borderId="8" xfId="0" applyFont="1" applyFill="1" applyBorder="1" applyProtection="1"/>
    <xf numFmtId="0" fontId="0" fillId="3" borderId="6" xfId="0" applyFont="1" applyFill="1" applyBorder="1" applyAlignment="1" applyProtection="1">
      <alignment vertical="center" wrapText="1"/>
      <protection locked="0"/>
    </xf>
    <xf numFmtId="0" fontId="0" fillId="0" borderId="5" xfId="0" applyFont="1" applyBorder="1" applyAlignment="1" applyProtection="1">
      <protection locked="0"/>
    </xf>
    <xf numFmtId="0" fontId="0" fillId="0" borderId="0" xfId="0" applyFont="1" applyFill="1" applyProtection="1">
      <protection locked="0"/>
    </xf>
    <xf numFmtId="0" fontId="0" fillId="0" borderId="0" xfId="0" applyFont="1" applyFill="1" applyBorder="1" applyProtection="1">
      <protection locked="0"/>
    </xf>
    <xf numFmtId="0" fontId="8" fillId="3" borderId="7" xfId="0" applyFont="1" applyFill="1" applyBorder="1" applyAlignment="1" applyProtection="1">
      <alignment vertical="center" wrapText="1"/>
      <protection locked="0"/>
    </xf>
    <xf numFmtId="0" fontId="0" fillId="3" borderId="0" xfId="0" applyFont="1" applyFill="1" applyAlignment="1" applyProtection="1">
      <alignment vertical="center" wrapText="1"/>
      <protection locked="0"/>
    </xf>
    <xf numFmtId="0" fontId="4" fillId="3" borderId="23" xfId="0" applyFont="1" applyFill="1" applyBorder="1" applyAlignment="1" applyProtection="1">
      <alignment wrapText="1"/>
      <protection locked="0"/>
    </xf>
    <xf numFmtId="0" fontId="4" fillId="2" borderId="6" xfId="0" applyFont="1" applyFill="1" applyBorder="1" applyAlignment="1" applyProtection="1">
      <alignment wrapText="1"/>
      <protection locked="0"/>
    </xf>
    <xf numFmtId="0" fontId="6" fillId="4" borderId="31" xfId="0" applyFont="1" applyFill="1" applyBorder="1" applyAlignment="1" applyProtection="1">
      <alignment horizontal="right" vertical="center"/>
    </xf>
    <xf numFmtId="0" fontId="0" fillId="4" borderId="52" xfId="0" applyFill="1" applyBorder="1" applyProtection="1"/>
    <xf numFmtId="3" fontId="3" fillId="4" borderId="27" xfId="6" applyNumberFormat="1" applyFont="1" applyFill="1" applyBorder="1" applyAlignment="1" applyProtection="1"/>
    <xf numFmtId="3" fontId="3" fillId="4" borderId="27" xfId="6" applyNumberFormat="1" applyFont="1" applyFill="1" applyBorder="1" applyAlignment="1" applyProtection="1">
      <alignment horizontal="right"/>
    </xf>
    <xf numFmtId="169" fontId="3" fillId="4" borderId="33" xfId="6" applyNumberFormat="1" applyFont="1" applyFill="1" applyBorder="1" applyAlignment="1" applyProtection="1">
      <alignment horizontal="right"/>
    </xf>
    <xf numFmtId="169" fontId="3" fillId="4" borderId="25" xfId="6" applyNumberFormat="1" applyFont="1" applyFill="1" applyBorder="1" applyAlignment="1" applyProtection="1"/>
    <xf numFmtId="169" fontId="3" fillId="4" borderId="27" xfId="6" applyNumberFormat="1" applyFont="1" applyFill="1" applyBorder="1" applyAlignment="1" applyProtection="1"/>
    <xf numFmtId="169" fontId="3" fillId="4" borderId="10" xfId="6" applyNumberFormat="1" applyFont="1" applyFill="1" applyBorder="1" applyAlignment="1" applyProtection="1">
      <alignment horizontal="right"/>
    </xf>
    <xf numFmtId="169" fontId="3" fillId="4" borderId="26" xfId="6" applyNumberFormat="1" applyFont="1" applyFill="1" applyBorder="1" applyAlignment="1" applyProtection="1">
      <alignment horizontal="right"/>
    </xf>
    <xf numFmtId="0" fontId="3" fillId="4" borderId="25" xfId="0" applyFont="1" applyFill="1" applyBorder="1" applyProtection="1"/>
    <xf numFmtId="4" fontId="3" fillId="4" borderId="0" xfId="1" applyNumberFormat="1" applyFont="1" applyFill="1" applyBorder="1" applyProtection="1"/>
    <xf numFmtId="3" fontId="3" fillId="4" borderId="52" xfId="1" applyNumberFormat="1" applyFont="1" applyFill="1" applyBorder="1" applyProtection="1"/>
    <xf numFmtId="10" fontId="3" fillId="4" borderId="27" xfId="3" applyNumberFormat="1" applyFont="1" applyFill="1" applyBorder="1" applyProtection="1">
      <protection hidden="1"/>
    </xf>
    <xf numFmtId="10" fontId="3" fillId="4" borderId="26" xfId="3" applyNumberFormat="1" applyFont="1" applyFill="1" applyBorder="1" applyProtection="1">
      <protection hidden="1"/>
    </xf>
    <xf numFmtId="0" fontId="0" fillId="0" borderId="16" xfId="0" applyFont="1" applyBorder="1" applyProtection="1"/>
    <xf numFmtId="0" fontId="3" fillId="4" borderId="18" xfId="0" applyFont="1" applyFill="1" applyBorder="1" applyProtection="1"/>
    <xf numFmtId="0" fontId="10" fillId="0" borderId="18" xfId="0" applyFont="1" applyFill="1" applyBorder="1" applyProtection="1"/>
    <xf numFmtId="4" fontId="22" fillId="4" borderId="10" xfId="1" applyNumberFormat="1" applyFont="1" applyFill="1" applyBorder="1" applyProtection="1"/>
    <xf numFmtId="10" fontId="3" fillId="4" borderId="25" xfId="1" applyNumberFormat="1" applyFont="1" applyFill="1" applyBorder="1" applyProtection="1"/>
    <xf numFmtId="10" fontId="3" fillId="4" borderId="27" xfId="1" applyNumberFormat="1" applyFont="1" applyFill="1" applyBorder="1" applyProtection="1"/>
    <xf numFmtId="44" fontId="3" fillId="4" borderId="47" xfId="1" applyNumberFormat="1" applyFont="1" applyFill="1" applyBorder="1" applyProtection="1"/>
    <xf numFmtId="0" fontId="30" fillId="0" borderId="32" xfId="0" applyFont="1" applyBorder="1" applyAlignment="1" applyProtection="1">
      <alignment horizontal="left" vertical="center" wrapText="1"/>
      <protection locked="0"/>
    </xf>
    <xf numFmtId="0" fontId="30" fillId="0" borderId="43" xfId="0" applyFont="1" applyBorder="1" applyAlignment="1" applyProtection="1">
      <alignment horizontal="left" vertical="center" wrapText="1"/>
      <protection locked="0"/>
    </xf>
    <xf numFmtId="44" fontId="4" fillId="4" borderId="11" xfId="6" applyFont="1" applyFill="1" applyBorder="1" applyProtection="1"/>
    <xf numFmtId="44" fontId="4" fillId="4" borderId="0" xfId="6" applyFont="1" applyFill="1" applyBorder="1" applyProtection="1"/>
    <xf numFmtId="44" fontId="3" fillId="4" borderId="11" xfId="6" applyFont="1" applyFill="1" applyBorder="1" applyProtection="1"/>
    <xf numFmtId="44" fontId="3" fillId="4" borderId="47" xfId="6" applyFont="1" applyFill="1" applyBorder="1" applyProtection="1"/>
    <xf numFmtId="44" fontId="22" fillId="4" borderId="10" xfId="6" applyFont="1" applyFill="1" applyBorder="1" applyProtection="1"/>
    <xf numFmtId="44" fontId="4" fillId="4" borderId="10" xfId="6" applyFont="1" applyFill="1" applyBorder="1" applyProtection="1"/>
    <xf numFmtId="0" fontId="2" fillId="6" borderId="25" xfId="0" applyFont="1" applyFill="1" applyBorder="1" applyAlignment="1" applyProtection="1">
      <alignment vertical="center"/>
    </xf>
    <xf numFmtId="44" fontId="22" fillId="4" borderId="10" xfId="1" applyNumberFormat="1" applyFont="1" applyFill="1" applyBorder="1" applyProtection="1"/>
    <xf numFmtId="168" fontId="0" fillId="0" borderId="0" xfId="0" applyNumberFormat="1" applyFill="1" applyProtection="1">
      <protection locked="0"/>
    </xf>
    <xf numFmtId="2" fontId="0" fillId="0" borderId="0" xfId="0" applyNumberFormat="1" applyFill="1" applyProtection="1">
      <protection locked="0"/>
    </xf>
    <xf numFmtId="164" fontId="0" fillId="0" borderId="0" xfId="0" applyNumberFormat="1" applyFill="1" applyProtection="1">
      <protection locked="0"/>
    </xf>
    <xf numFmtId="0" fontId="2" fillId="0" borderId="0" xfId="0" applyFont="1" applyFill="1" applyBorder="1" applyAlignment="1" applyProtection="1">
      <protection locked="0"/>
    </xf>
    <xf numFmtId="0" fontId="0" fillId="0" borderId="0" xfId="0" applyFont="1" applyFill="1" applyBorder="1" applyAlignment="1" applyProtection="1">
      <alignment horizontal="center"/>
      <protection locked="0"/>
    </xf>
    <xf numFmtId="166" fontId="2" fillId="0" borderId="0" xfId="0" applyNumberFormat="1" applyFont="1" applyFill="1" applyAlignment="1" applyProtection="1">
      <alignment horizontal="center"/>
      <protection locked="0"/>
    </xf>
    <xf numFmtId="2" fontId="2" fillId="0" borderId="0" xfId="0" applyNumberFormat="1" applyFont="1" applyFill="1" applyAlignment="1" applyProtection="1">
      <alignment horizontal="center"/>
      <protection locked="0"/>
    </xf>
    <xf numFmtId="166" fontId="0" fillId="0" borderId="0" xfId="0" applyNumberFormat="1" applyFont="1" applyFill="1" applyAlignment="1" applyProtection="1">
      <alignment horizontal="left"/>
      <protection locked="0"/>
    </xf>
    <xf numFmtId="0" fontId="14" fillId="0" borderId="0" xfId="0" applyFont="1" applyFill="1" applyBorder="1" applyAlignment="1" applyProtection="1">
      <alignment horizontal="right"/>
      <protection locked="0"/>
    </xf>
    <xf numFmtId="169" fontId="14" fillId="0" borderId="0" xfId="3" applyNumberFormat="1" applyFont="1" applyFill="1" applyBorder="1" applyAlignment="1" applyProtection="1">
      <alignment horizontal="left"/>
      <protection locked="0"/>
    </xf>
    <xf numFmtId="2" fontId="13" fillId="0" borderId="0" xfId="0" applyNumberFormat="1" applyFont="1" applyFill="1" applyAlignment="1" applyProtection="1">
      <alignment horizontal="center" wrapText="1"/>
      <protection locked="0"/>
    </xf>
    <xf numFmtId="164" fontId="2" fillId="0" borderId="0" xfId="0" applyNumberFormat="1" applyFont="1" applyFill="1" applyProtection="1">
      <protection locked="0"/>
    </xf>
    <xf numFmtId="0" fontId="35" fillId="0" borderId="0" xfId="0" applyFont="1" applyFill="1" applyBorder="1" applyAlignment="1" applyProtection="1">
      <alignment vertical="center"/>
      <protection locked="0"/>
    </xf>
    <xf numFmtId="0" fontId="35" fillId="0" borderId="10" xfId="0" applyFont="1" applyFill="1" applyBorder="1" applyAlignment="1" applyProtection="1">
      <alignment vertical="center"/>
      <protection locked="0"/>
    </xf>
    <xf numFmtId="0" fontId="0" fillId="0" borderId="0" xfId="0" applyFill="1" applyBorder="1" applyAlignment="1" applyProtection="1">
      <protection locked="0"/>
    </xf>
    <xf numFmtId="0" fontId="11" fillId="0" borderId="0" xfId="0" applyFont="1" applyFill="1" applyBorder="1" applyAlignment="1" applyProtection="1">
      <protection locked="0"/>
    </xf>
    <xf numFmtId="164" fontId="0" fillId="0" borderId="0" xfId="0" applyNumberFormat="1" applyFont="1" applyFill="1" applyAlignment="1" applyProtection="1">
      <alignment horizontal="left"/>
      <protection locked="0"/>
    </xf>
    <xf numFmtId="0" fontId="9" fillId="0" borderId="0" xfId="0" applyFont="1" applyFill="1" applyBorder="1" applyAlignment="1" applyProtection="1">
      <protection locked="0"/>
    </xf>
    <xf numFmtId="166" fontId="9" fillId="0" borderId="0" xfId="0" applyNumberFormat="1" applyFont="1" applyFill="1" applyAlignment="1" applyProtection="1">
      <alignment horizontal="center"/>
      <protection locked="0"/>
    </xf>
    <xf numFmtId="166" fontId="36" fillId="0" borderId="0" xfId="0" applyNumberFormat="1" applyFont="1" applyFill="1" applyAlignment="1" applyProtection="1">
      <alignment horizontal="center" wrapText="1"/>
      <protection locked="0"/>
    </xf>
    <xf numFmtId="0" fontId="11" fillId="0" borderId="0" xfId="0" applyFont="1" applyFill="1" applyBorder="1" applyProtection="1">
      <protection locked="0"/>
    </xf>
    <xf numFmtId="164" fontId="9" fillId="0" borderId="0" xfId="0" applyNumberFormat="1" applyFont="1" applyFill="1" applyProtection="1">
      <protection locked="0"/>
    </xf>
    <xf numFmtId="2" fontId="9" fillId="0" borderId="0" xfId="0" applyNumberFormat="1" applyFont="1" applyFill="1" applyProtection="1">
      <protection locked="0"/>
    </xf>
    <xf numFmtId="0" fontId="29" fillId="0" borderId="0" xfId="0" applyFont="1" applyFill="1" applyBorder="1" applyAlignment="1" applyProtection="1">
      <alignment vertical="center"/>
      <protection locked="0"/>
    </xf>
    <xf numFmtId="165" fontId="11" fillId="0" borderId="0" xfId="1" applyFont="1" applyFill="1" applyProtection="1">
      <protection locked="0"/>
    </xf>
    <xf numFmtId="2" fontId="11" fillId="0" borderId="0" xfId="0" applyNumberFormat="1" applyFont="1" applyFill="1" applyProtection="1">
      <protection locked="0"/>
    </xf>
    <xf numFmtId="2" fontId="11" fillId="0" borderId="0" xfId="0" applyNumberFormat="1" applyFont="1" applyFill="1" applyBorder="1" applyProtection="1">
      <protection locked="0"/>
    </xf>
    <xf numFmtId="168" fontId="0" fillId="0" borderId="0" xfId="0" applyNumberFormat="1" applyFill="1" applyBorder="1" applyProtection="1">
      <protection locked="0"/>
    </xf>
    <xf numFmtId="0" fontId="4" fillId="0" borderId="0" xfId="0" applyFont="1" applyFill="1" applyBorder="1" applyAlignment="1" applyProtection="1">
      <protection locked="0"/>
    </xf>
    <xf numFmtId="166" fontId="13" fillId="0" borderId="0" xfId="0" applyNumberFormat="1" applyFont="1" applyFill="1" applyAlignment="1" applyProtection="1">
      <alignment horizontal="center" wrapText="1"/>
      <protection locked="0"/>
    </xf>
    <xf numFmtId="2" fontId="2" fillId="0" borderId="0" xfId="0" applyNumberFormat="1" applyFont="1" applyFill="1" applyProtection="1">
      <protection locked="0"/>
    </xf>
    <xf numFmtId="2" fontId="0" fillId="0" borderId="0" xfId="0" applyNumberFormat="1" applyFill="1" applyBorder="1" applyProtection="1">
      <protection locked="0"/>
    </xf>
    <xf numFmtId="169" fontId="32" fillId="2" borderId="5" xfId="0" applyNumberFormat="1" applyFont="1" applyFill="1" applyBorder="1" applyAlignment="1" applyProtection="1">
      <alignment vertical="center" wrapText="1"/>
      <protection locked="0"/>
    </xf>
    <xf numFmtId="0" fontId="37" fillId="4" borderId="23" xfId="0" applyFont="1" applyFill="1" applyBorder="1" applyAlignment="1" applyProtection="1">
      <alignment horizontal="center" wrapText="1"/>
    </xf>
    <xf numFmtId="169" fontId="3" fillId="4" borderId="26" xfId="5" applyNumberFormat="1" applyFont="1" applyFill="1" applyBorder="1" applyAlignment="1" applyProtection="1"/>
    <xf numFmtId="166" fontId="13" fillId="0" borderId="0" xfId="0" applyNumberFormat="1" applyFont="1" applyFill="1" applyBorder="1" applyAlignment="1" applyProtection="1">
      <alignment horizontal="center"/>
      <protection locked="0"/>
    </xf>
    <xf numFmtId="0" fontId="11" fillId="0" borderId="18" xfId="0" applyFont="1" applyFill="1" applyBorder="1" applyProtection="1">
      <protection locked="0"/>
    </xf>
    <xf numFmtId="0" fontId="11" fillId="0" borderId="18" xfId="0" applyFont="1" applyFill="1" applyBorder="1" applyAlignment="1" applyProtection="1">
      <protection locked="0"/>
    </xf>
    <xf numFmtId="164" fontId="9" fillId="0" borderId="0" xfId="0" applyNumberFormat="1" applyFont="1" applyFill="1" applyBorder="1" applyProtection="1">
      <protection locked="0"/>
    </xf>
    <xf numFmtId="165" fontId="11" fillId="0" borderId="0" xfId="1" applyFont="1" applyFill="1" applyBorder="1" applyProtection="1">
      <protection locked="0"/>
    </xf>
    <xf numFmtId="0" fontId="23" fillId="13" borderId="22" xfId="0" applyFont="1" applyFill="1" applyBorder="1" applyAlignment="1" applyProtection="1">
      <alignment horizontal="center" vertical="center"/>
      <protection locked="0"/>
    </xf>
    <xf numFmtId="44" fontId="0" fillId="3" borderId="26" xfId="6" applyFont="1" applyFill="1" applyBorder="1" applyProtection="1">
      <protection locked="0"/>
    </xf>
    <xf numFmtId="2" fontId="13" fillId="0" borderId="0" xfId="0" applyNumberFormat="1" applyFont="1" applyFill="1" applyBorder="1" applyAlignment="1" applyProtection="1">
      <alignment horizontal="center" wrapText="1"/>
      <protection locked="0"/>
    </xf>
    <xf numFmtId="0" fontId="0" fillId="0" borderId="11" xfId="0" applyFont="1" applyFill="1" applyBorder="1" applyAlignment="1" applyProtection="1">
      <alignment horizontal="center"/>
      <protection locked="0"/>
    </xf>
    <xf numFmtId="0" fontId="0" fillId="0" borderId="18" xfId="0" applyFont="1" applyFill="1" applyBorder="1" applyAlignment="1" applyProtection="1">
      <alignment horizontal="center"/>
      <protection locked="0"/>
    </xf>
    <xf numFmtId="0" fontId="0" fillId="0" borderId="20" xfId="0" applyFont="1" applyFill="1" applyBorder="1" applyAlignment="1" applyProtection="1">
      <alignment horizontal="center"/>
      <protection locked="0"/>
    </xf>
    <xf numFmtId="0" fontId="0" fillId="0" borderId="10" xfId="0" applyFont="1" applyFill="1" applyBorder="1" applyAlignment="1" applyProtection="1">
      <alignment horizontal="center"/>
      <protection locked="0"/>
    </xf>
    <xf numFmtId="0" fontId="2" fillId="0" borderId="16" xfId="0" applyFont="1" applyFill="1" applyBorder="1" applyAlignment="1" applyProtection="1">
      <alignment horizontal="left"/>
      <protection locked="0"/>
    </xf>
    <xf numFmtId="0" fontId="0" fillId="0" borderId="0" xfId="0" applyFont="1" applyFill="1" applyBorder="1" applyAlignment="1" applyProtection="1">
      <alignment horizontal="left"/>
      <protection locked="0"/>
    </xf>
    <xf numFmtId="3" fontId="4" fillId="4" borderId="19" xfId="1" applyNumberFormat="1" applyFont="1" applyFill="1" applyBorder="1" applyProtection="1"/>
    <xf numFmtId="0" fontId="30" fillId="0" borderId="59" xfId="0" applyFont="1" applyBorder="1" applyAlignment="1" applyProtection="1">
      <alignment horizontal="left" vertical="center" wrapText="1"/>
      <protection locked="0"/>
    </xf>
    <xf numFmtId="10" fontId="3" fillId="4" borderId="59" xfId="0" applyNumberFormat="1" applyFont="1" applyFill="1" applyBorder="1" applyProtection="1"/>
    <xf numFmtId="0" fontId="3" fillId="8" borderId="61" xfId="0" applyFont="1" applyFill="1" applyBorder="1" applyAlignment="1">
      <alignment vertical="top" wrapText="1"/>
    </xf>
    <xf numFmtId="9" fontId="0" fillId="14" borderId="28" xfId="0" applyNumberFormat="1" applyFont="1" applyFill="1" applyBorder="1"/>
    <xf numFmtId="9" fontId="0" fillId="15" borderId="8" xfId="0" applyNumberFormat="1" applyFont="1" applyFill="1" applyBorder="1"/>
    <xf numFmtId="9" fontId="0" fillId="14" borderId="8" xfId="0" applyNumberFormat="1" applyFont="1" applyFill="1" applyBorder="1"/>
    <xf numFmtId="0" fontId="0" fillId="15" borderId="8" xfId="0" applyFont="1" applyFill="1" applyBorder="1"/>
    <xf numFmtId="0" fontId="0" fillId="14" borderId="8" xfId="0" applyFont="1" applyFill="1" applyBorder="1"/>
    <xf numFmtId="0" fontId="3" fillId="8" borderId="60" xfId="0" applyFont="1" applyFill="1" applyBorder="1" applyAlignment="1">
      <alignment vertical="top" wrapText="1"/>
    </xf>
    <xf numFmtId="0" fontId="0" fillId="14" borderId="29" xfId="0" applyFont="1" applyFill="1" applyBorder="1"/>
    <xf numFmtId="0" fontId="0" fillId="15" borderId="15" xfId="0" applyFont="1" applyFill="1" applyBorder="1"/>
    <xf numFmtId="0" fontId="0" fillId="14" borderId="15" xfId="0" applyFont="1" applyFill="1" applyBorder="1"/>
    <xf numFmtId="0" fontId="0" fillId="15" borderId="7" xfId="0" applyFont="1" applyFill="1" applyBorder="1"/>
    <xf numFmtId="0" fontId="0" fillId="15" borderId="62" xfId="0" applyFont="1" applyFill="1" applyBorder="1"/>
    <xf numFmtId="9" fontId="0" fillId="15" borderId="4" xfId="0" applyNumberFormat="1" applyFont="1" applyFill="1" applyBorder="1"/>
    <xf numFmtId="0" fontId="8" fillId="6" borderId="24" xfId="0" applyFont="1" applyFill="1" applyBorder="1" applyAlignment="1" applyProtection="1">
      <alignment horizontal="left"/>
    </xf>
    <xf numFmtId="0" fontId="25" fillId="12" borderId="40" xfId="0" applyFont="1" applyFill="1" applyBorder="1" applyAlignment="1" applyProtection="1">
      <alignment horizontal="left"/>
    </xf>
    <xf numFmtId="0" fontId="8" fillId="12" borderId="40" xfId="0" applyFont="1" applyFill="1" applyBorder="1" applyAlignment="1" applyProtection="1">
      <alignment horizontal="center"/>
    </xf>
    <xf numFmtId="0" fontId="8" fillId="12" borderId="51" xfId="0" applyFont="1" applyFill="1" applyBorder="1" applyAlignment="1" applyProtection="1">
      <alignment horizontal="center"/>
    </xf>
    <xf numFmtId="0" fontId="0" fillId="12" borderId="0" xfId="0" applyFill="1" applyProtection="1"/>
    <xf numFmtId="0" fontId="30" fillId="12" borderId="0" xfId="0" applyFont="1" applyFill="1" applyAlignment="1" applyProtection="1">
      <alignment horizontal="center"/>
    </xf>
    <xf numFmtId="0" fontId="30" fillId="12" borderId="0" xfId="0" applyFont="1" applyFill="1" applyBorder="1" applyAlignment="1" applyProtection="1">
      <alignment horizontal="right"/>
    </xf>
    <xf numFmtId="0" fontId="4" fillId="12" borderId="0" xfId="0" applyFont="1" applyFill="1" applyProtection="1"/>
    <xf numFmtId="0" fontId="0" fillId="12" borderId="0" xfId="0" applyFill="1" applyProtection="1">
      <protection locked="0"/>
    </xf>
    <xf numFmtId="0" fontId="0" fillId="12" borderId="40" xfId="0" applyFill="1" applyBorder="1" applyProtection="1"/>
    <xf numFmtId="0" fontId="0" fillId="12" borderId="0" xfId="0" applyFill="1" applyBorder="1" applyProtection="1"/>
    <xf numFmtId="0" fontId="34" fillId="12" borderId="0" xfId="0" applyFont="1" applyFill="1" applyProtection="1">
      <protection locked="0"/>
    </xf>
    <xf numFmtId="0" fontId="0" fillId="4" borderId="19" xfId="0" applyFill="1" applyBorder="1" applyProtection="1"/>
    <xf numFmtId="0" fontId="8" fillId="4" borderId="19" xfId="0" applyFont="1" applyFill="1" applyBorder="1" applyAlignment="1" applyProtection="1">
      <alignment vertical="center"/>
    </xf>
    <xf numFmtId="0" fontId="7" fillId="6" borderId="31" xfId="0" applyFont="1" applyFill="1" applyBorder="1" applyAlignment="1" applyProtection="1">
      <alignment horizontal="center" vertical="center"/>
    </xf>
    <xf numFmtId="0" fontId="26" fillId="4" borderId="51" xfId="0" applyFont="1" applyFill="1" applyBorder="1" applyAlignment="1" applyProtection="1">
      <alignment horizontal="left" vertical="center"/>
    </xf>
    <xf numFmtId="0" fontId="8" fillId="4" borderId="63" xfId="0" applyFont="1" applyFill="1" applyBorder="1" applyAlignment="1" applyProtection="1">
      <alignment vertical="center"/>
    </xf>
    <xf numFmtId="0" fontId="25" fillId="12" borderId="40" xfId="0" applyFont="1" applyFill="1" applyBorder="1" applyProtection="1"/>
    <xf numFmtId="0" fontId="28" fillId="12" borderId="41" xfId="0" applyFont="1" applyFill="1" applyBorder="1" applyProtection="1"/>
    <xf numFmtId="0" fontId="4" fillId="12" borderId="40" xfId="0" applyFont="1" applyFill="1" applyBorder="1" applyProtection="1"/>
    <xf numFmtId="44" fontId="0" fillId="12" borderId="0" xfId="6" applyFont="1" applyFill="1" applyBorder="1" applyProtection="1"/>
    <xf numFmtId="0" fontId="2" fillId="12" borderId="0" xfId="0" applyFont="1" applyFill="1" applyAlignment="1" applyProtection="1">
      <alignment horizontal="center"/>
    </xf>
    <xf numFmtId="0" fontId="9" fillId="12" borderId="0" xfId="0" applyFont="1" applyFill="1" applyProtection="1">
      <protection locked="0"/>
    </xf>
    <xf numFmtId="0" fontId="2" fillId="12" borderId="0" xfId="0" applyFont="1" applyFill="1" applyBorder="1" applyAlignment="1" applyProtection="1">
      <alignment horizontal="right"/>
    </xf>
    <xf numFmtId="0" fontId="0" fillId="12" borderId="0" xfId="0" applyFill="1" applyAlignment="1" applyProtection="1"/>
    <xf numFmtId="0" fontId="0" fillId="12" borderId="40" xfId="0" applyFill="1" applyBorder="1" applyProtection="1">
      <protection locked="0"/>
    </xf>
    <xf numFmtId="0" fontId="0" fillId="12" borderId="0" xfId="0" applyFill="1" applyBorder="1" applyProtection="1">
      <protection locked="0"/>
    </xf>
    <xf numFmtId="0" fontId="0" fillId="0" borderId="0" xfId="0" applyFill="1" applyProtection="1">
      <protection locked="0"/>
    </xf>
    <xf numFmtId="44" fontId="6" fillId="4" borderId="31" xfId="0" applyNumberFormat="1" applyFont="1" applyFill="1" applyBorder="1" applyProtection="1"/>
    <xf numFmtId="0" fontId="0" fillId="12" borderId="10" xfId="0" applyFont="1" applyFill="1" applyBorder="1" applyProtection="1"/>
    <xf numFmtId="0" fontId="9" fillId="12" borderId="0" xfId="0" applyFont="1" applyFill="1" applyBorder="1" applyAlignment="1" applyProtection="1">
      <alignment horizontal="center"/>
    </xf>
    <xf numFmtId="0" fontId="9" fillId="12" borderId="10" xfId="0" applyFont="1" applyFill="1" applyBorder="1" applyAlignment="1" applyProtection="1">
      <alignment horizontal="center"/>
    </xf>
    <xf numFmtId="0" fontId="0" fillId="12" borderId="0" xfId="0" applyFont="1" applyFill="1" applyBorder="1" applyProtection="1"/>
    <xf numFmtId="0" fontId="9" fillId="12" borderId="40" xfId="0" applyFont="1" applyFill="1" applyBorder="1" applyProtection="1"/>
    <xf numFmtId="0" fontId="9" fillId="12" borderId="41" xfId="0" applyFont="1" applyFill="1" applyBorder="1" applyProtection="1"/>
    <xf numFmtId="0" fontId="11" fillId="12" borderId="40" xfId="0" applyFont="1" applyFill="1" applyBorder="1" applyProtection="1"/>
    <xf numFmtId="0" fontId="9" fillId="12" borderId="0" xfId="0" applyFont="1" applyFill="1" applyBorder="1" applyProtection="1"/>
    <xf numFmtId="0" fontId="9" fillId="12" borderId="12" xfId="0" applyFont="1" applyFill="1" applyBorder="1" applyProtection="1"/>
    <xf numFmtId="0" fontId="11" fillId="12" borderId="0" xfId="0" applyFont="1" applyFill="1" applyBorder="1" applyProtection="1"/>
    <xf numFmtId="0" fontId="9" fillId="12" borderId="1" xfId="0" applyFont="1" applyFill="1" applyBorder="1" applyProtection="1"/>
    <xf numFmtId="0" fontId="2" fillId="12" borderId="0" xfId="0" applyFont="1" applyFill="1" applyBorder="1" applyAlignment="1" applyProtection="1">
      <alignment wrapText="1"/>
    </xf>
    <xf numFmtId="0" fontId="2" fillId="12" borderId="1" xfId="0" applyFont="1" applyFill="1" applyBorder="1" applyProtection="1"/>
    <xf numFmtId="0" fontId="0" fillId="12" borderId="0" xfId="0" applyFont="1" applyFill="1" applyProtection="1"/>
    <xf numFmtId="0" fontId="12" fillId="12" borderId="0" xfId="0" applyFont="1" applyFill="1" applyBorder="1" applyProtection="1"/>
    <xf numFmtId="166" fontId="9" fillId="12" borderId="0" xfId="1" applyNumberFormat="1" applyFont="1" applyFill="1" applyBorder="1" applyProtection="1"/>
    <xf numFmtId="2" fontId="9" fillId="12" borderId="0" xfId="1" applyNumberFormat="1" applyFont="1" applyFill="1" applyBorder="1" applyProtection="1"/>
    <xf numFmtId="4" fontId="3" fillId="12" borderId="0" xfId="1" applyNumberFormat="1" applyFont="1" applyFill="1" applyBorder="1" applyProtection="1"/>
    <xf numFmtId="166" fontId="3" fillId="12" borderId="0" xfId="1" applyNumberFormat="1" applyFont="1" applyFill="1" applyBorder="1" applyProtection="1"/>
    <xf numFmtId="168" fontId="3" fillId="12" borderId="0" xfId="1" applyNumberFormat="1" applyFont="1" applyFill="1" applyBorder="1" applyProtection="1"/>
    <xf numFmtId="0" fontId="17" fillId="12" borderId="0" xfId="0" applyFont="1" applyFill="1" applyProtection="1"/>
    <xf numFmtId="9" fontId="16" fillId="12" borderId="0" xfId="3" applyFont="1" applyFill="1" applyProtection="1"/>
    <xf numFmtId="167" fontId="4" fillId="12" borderId="0" xfId="0" applyNumberFormat="1" applyFont="1" applyFill="1" applyProtection="1">
      <protection hidden="1"/>
    </xf>
    <xf numFmtId="0" fontId="2" fillId="12" borderId="0" xfId="0" applyFont="1" applyFill="1" applyProtection="1"/>
    <xf numFmtId="0" fontId="0" fillId="12" borderId="0" xfId="0" applyFont="1" applyFill="1"/>
    <xf numFmtId="0" fontId="11" fillId="12" borderId="0" xfId="0" applyFont="1" applyFill="1" applyProtection="1"/>
    <xf numFmtId="0" fontId="9" fillId="12" borderId="0" xfId="0" applyFont="1" applyFill="1" applyProtection="1"/>
    <xf numFmtId="3" fontId="3" fillId="12" borderId="19" xfId="1" applyNumberFormat="1" applyFont="1" applyFill="1" applyBorder="1" applyProtection="1"/>
    <xf numFmtId="0" fontId="4" fillId="12" borderId="0" xfId="0" applyFont="1" applyFill="1" applyBorder="1" applyProtection="1">
      <protection hidden="1"/>
    </xf>
    <xf numFmtId="3" fontId="3" fillId="12" borderId="52" xfId="1" applyNumberFormat="1" applyFont="1" applyFill="1" applyBorder="1" applyProtection="1"/>
    <xf numFmtId="44" fontId="3" fillId="12" borderId="0" xfId="1" applyNumberFormat="1" applyFont="1" applyFill="1" applyBorder="1" applyProtection="1"/>
    <xf numFmtId="44" fontId="2" fillId="12" borderId="0" xfId="0" applyNumberFormat="1" applyFont="1" applyFill="1" applyProtection="1"/>
    <xf numFmtId="44" fontId="9" fillId="12" borderId="40" xfId="0" applyNumberFormat="1" applyFont="1" applyFill="1" applyBorder="1" applyProtection="1"/>
    <xf numFmtId="44" fontId="9" fillId="12" borderId="0" xfId="0" applyNumberFormat="1" applyFont="1" applyFill="1" applyBorder="1" applyProtection="1"/>
    <xf numFmtId="44" fontId="9" fillId="12" borderId="0" xfId="0" applyNumberFormat="1" applyFont="1" applyFill="1" applyBorder="1" applyAlignment="1" applyProtection="1">
      <alignment horizontal="center"/>
    </xf>
    <xf numFmtId="0" fontId="39" fillId="12" borderId="0" xfId="0" applyFont="1" applyFill="1" applyBorder="1" applyAlignment="1" applyProtection="1">
      <alignment horizontal="center"/>
    </xf>
    <xf numFmtId="0" fontId="4" fillId="12" borderId="58" xfId="0" applyFont="1" applyFill="1" applyBorder="1" applyProtection="1">
      <protection hidden="1"/>
    </xf>
    <xf numFmtId="167" fontId="4" fillId="12" borderId="58" xfId="0" applyNumberFormat="1" applyFont="1" applyFill="1" applyBorder="1" applyProtection="1">
      <protection hidden="1"/>
    </xf>
    <xf numFmtId="1" fontId="9" fillId="12" borderId="58" xfId="0" applyNumberFormat="1" applyFont="1" applyFill="1" applyBorder="1" applyProtection="1">
      <protection hidden="1"/>
    </xf>
    <xf numFmtId="10" fontId="3" fillId="12" borderId="58" xfId="3" applyNumberFormat="1" applyFont="1" applyFill="1" applyBorder="1" applyProtection="1">
      <protection hidden="1"/>
    </xf>
    <xf numFmtId="10" fontId="3" fillId="12" borderId="0" xfId="3" applyNumberFormat="1" applyFont="1" applyFill="1" applyBorder="1" applyProtection="1">
      <protection hidden="1"/>
    </xf>
    <xf numFmtId="0" fontId="0" fillId="12" borderId="0" xfId="0" applyFont="1" applyFill="1" applyProtection="1">
      <protection locked="0"/>
    </xf>
    <xf numFmtId="168" fontId="0" fillId="12" borderId="0" xfId="0" applyNumberFormat="1" applyFill="1" applyProtection="1">
      <protection locked="0"/>
    </xf>
    <xf numFmtId="2" fontId="0" fillId="12" borderId="0" xfId="0" applyNumberFormat="1" applyFill="1" applyProtection="1">
      <protection locked="0"/>
    </xf>
    <xf numFmtId="164" fontId="0" fillId="12" borderId="0" xfId="0" applyNumberFormat="1" applyFill="1" applyProtection="1">
      <protection locked="0"/>
    </xf>
    <xf numFmtId="0" fontId="11" fillId="12" borderId="0" xfId="0" applyFont="1" applyFill="1" applyProtection="1">
      <protection locked="0"/>
    </xf>
    <xf numFmtId="0" fontId="11" fillId="12" borderId="0" xfId="0" applyFont="1" applyFill="1" applyBorder="1" applyProtection="1">
      <protection locked="0"/>
    </xf>
    <xf numFmtId="0" fontId="0" fillId="12" borderId="0" xfId="0" applyFill="1"/>
    <xf numFmtId="168" fontId="0" fillId="12" borderId="0" xfId="0" applyNumberFormat="1" applyFill="1"/>
    <xf numFmtId="2" fontId="0" fillId="12" borderId="0" xfId="0" applyNumberFormat="1" applyFill="1"/>
    <xf numFmtId="164" fontId="0" fillId="12" borderId="0" xfId="0" applyNumberFormat="1" applyFill="1"/>
    <xf numFmtId="0" fontId="41" fillId="12" borderId="0" xfId="0" applyFont="1" applyFill="1" applyBorder="1" applyAlignment="1" applyProtection="1">
      <alignment vertical="center"/>
    </xf>
    <xf numFmtId="0" fontId="24" fillId="12" borderId="0" xfId="0" applyFont="1" applyFill="1" applyBorder="1" applyAlignment="1" applyProtection="1"/>
    <xf numFmtId="0" fontId="24" fillId="12" borderId="0" xfId="0" applyFont="1" applyFill="1" applyBorder="1" applyProtection="1"/>
    <xf numFmtId="0" fontId="24" fillId="12" borderId="0" xfId="0" applyFont="1" applyFill="1" applyBorder="1" applyProtection="1">
      <protection locked="0"/>
    </xf>
    <xf numFmtId="0" fontId="43" fillId="12" borderId="0" xfId="0" applyFont="1" applyFill="1" applyBorder="1" applyAlignment="1" applyProtection="1">
      <alignment horizontal="right" wrapText="1"/>
    </xf>
    <xf numFmtId="0" fontId="24" fillId="12" borderId="0" xfId="0" applyFont="1" applyFill="1" applyProtection="1">
      <protection locked="0"/>
    </xf>
    <xf numFmtId="0" fontId="24" fillId="12" borderId="0" xfId="0" applyFont="1" applyFill="1" applyProtection="1"/>
    <xf numFmtId="2" fontId="24" fillId="12" borderId="0" xfId="0" applyNumberFormat="1" applyFont="1" applyFill="1" applyBorder="1" applyAlignment="1" applyProtection="1">
      <alignment vertical="center"/>
    </xf>
    <xf numFmtId="0" fontId="24" fillId="12" borderId="0" xfId="0" applyFont="1" applyFill="1" applyBorder="1" applyAlignment="1" applyProtection="1">
      <alignment vertical="center"/>
    </xf>
    <xf numFmtId="0" fontId="44" fillId="12" borderId="0" xfId="0" applyFont="1" applyFill="1" applyBorder="1" applyAlignment="1" applyProtection="1">
      <alignment horizontal="right" wrapText="1"/>
    </xf>
    <xf numFmtId="0" fontId="41" fillId="12" borderId="0" xfId="0" applyFont="1" applyFill="1" applyProtection="1"/>
    <xf numFmtId="0" fontId="41" fillId="12" borderId="0" xfId="0" applyFont="1" applyFill="1" applyBorder="1" applyAlignment="1" applyProtection="1">
      <alignment horizontal="right"/>
    </xf>
    <xf numFmtId="0" fontId="41" fillId="12" borderId="0" xfId="0" applyFont="1" applyFill="1" applyBorder="1" applyProtection="1"/>
    <xf numFmtId="10" fontId="41" fillId="12" borderId="0" xfId="3" applyNumberFormat="1" applyFont="1" applyFill="1" applyBorder="1" applyProtection="1"/>
    <xf numFmtId="2" fontId="41" fillId="12" borderId="0" xfId="3" applyNumberFormat="1" applyFont="1" applyFill="1" applyBorder="1" applyProtection="1"/>
    <xf numFmtId="44" fontId="41" fillId="12" borderId="0" xfId="0" applyNumberFormat="1" applyFont="1" applyFill="1" applyBorder="1" applyProtection="1"/>
    <xf numFmtId="0" fontId="45" fillId="12" borderId="0" xfId="0" applyFont="1" applyFill="1" applyProtection="1"/>
    <xf numFmtId="9" fontId="46" fillId="12" borderId="0" xfId="3" applyFont="1" applyFill="1" applyProtection="1"/>
    <xf numFmtId="0" fontId="45" fillId="12" borderId="0" xfId="0" applyFont="1" applyFill="1" applyBorder="1" applyProtection="1">
      <protection hidden="1"/>
    </xf>
    <xf numFmtId="9" fontId="46" fillId="12" borderId="0" xfId="3" applyNumberFormat="1" applyFont="1" applyFill="1" applyProtection="1">
      <protection hidden="1"/>
    </xf>
    <xf numFmtId="0" fontId="46" fillId="12" borderId="0" xfId="0" applyFont="1" applyFill="1" applyBorder="1" applyProtection="1">
      <protection hidden="1"/>
    </xf>
    <xf numFmtId="167" fontId="46" fillId="12" borderId="0" xfId="0" applyNumberFormat="1" applyFont="1" applyFill="1" applyProtection="1">
      <protection hidden="1"/>
    </xf>
    <xf numFmtId="3" fontId="4" fillId="4" borderId="17" xfId="1" applyNumberFormat="1" applyFont="1" applyFill="1" applyBorder="1" applyProtection="1"/>
    <xf numFmtId="0" fontId="0" fillId="0" borderId="17" xfId="0" applyFont="1" applyFill="1" applyBorder="1" applyProtection="1">
      <protection locked="0"/>
    </xf>
    <xf numFmtId="0" fontId="0" fillId="0" borderId="19" xfId="0" applyFont="1" applyFill="1" applyBorder="1" applyProtection="1">
      <protection locked="0"/>
    </xf>
    <xf numFmtId="0" fontId="0" fillId="0" borderId="21" xfId="0" applyFont="1" applyFill="1" applyBorder="1" applyProtection="1">
      <protection locked="0"/>
    </xf>
    <xf numFmtId="0" fontId="11" fillId="0" borderId="0" xfId="0" applyFont="1" applyFill="1" applyAlignment="1" applyProtection="1">
      <alignment vertical="center"/>
      <protection locked="0"/>
    </xf>
    <xf numFmtId="0" fontId="20" fillId="0" borderId="0" xfId="0" applyFont="1" applyFill="1" applyProtection="1">
      <protection locked="0"/>
    </xf>
    <xf numFmtId="0" fontId="11" fillId="0" borderId="0" xfId="0" applyFont="1" applyFill="1" applyProtection="1">
      <protection locked="0"/>
    </xf>
    <xf numFmtId="0" fontId="0" fillId="0" borderId="16" xfId="0" applyFont="1" applyFill="1" applyBorder="1" applyProtection="1">
      <protection locked="0"/>
    </xf>
    <xf numFmtId="0" fontId="0" fillId="0" borderId="11" xfId="0" applyFont="1" applyFill="1" applyBorder="1" applyProtection="1">
      <protection locked="0"/>
    </xf>
    <xf numFmtId="0" fontId="18" fillId="0" borderId="0" xfId="0" applyFont="1" applyFill="1" applyProtection="1">
      <protection locked="0"/>
    </xf>
    <xf numFmtId="0" fontId="9" fillId="0" borderId="18" xfId="0" applyFont="1" applyFill="1" applyBorder="1" applyAlignment="1" applyProtection="1">
      <protection locked="0"/>
    </xf>
    <xf numFmtId="0" fontId="18" fillId="0" borderId="0" xfId="0" applyFont="1" applyFill="1" applyAlignment="1" applyProtection="1">
      <alignment vertical="center"/>
      <protection locked="0"/>
    </xf>
    <xf numFmtId="10" fontId="9" fillId="0" borderId="18" xfId="3" applyNumberFormat="1" applyFont="1" applyFill="1" applyBorder="1" applyAlignment="1" applyProtection="1">
      <protection locked="0"/>
    </xf>
    <xf numFmtId="0" fontId="2" fillId="0" borderId="0" xfId="0" applyFont="1" applyFill="1" applyProtection="1">
      <protection locked="0"/>
    </xf>
    <xf numFmtId="2" fontId="9" fillId="0" borderId="18" xfId="3" applyNumberFormat="1" applyFont="1" applyFill="1" applyBorder="1" applyAlignment="1" applyProtection="1">
      <protection locked="0"/>
    </xf>
    <xf numFmtId="2" fontId="11" fillId="0" borderId="0" xfId="0" applyNumberFormat="1" applyFont="1" applyFill="1" applyBorder="1" applyAlignment="1" applyProtection="1">
      <protection locked="0"/>
    </xf>
    <xf numFmtId="0" fontId="35" fillId="0" borderId="18" xfId="0" applyFont="1" applyFill="1" applyBorder="1" applyAlignment="1" applyProtection="1">
      <alignment vertical="center"/>
      <protection locked="0"/>
    </xf>
    <xf numFmtId="44" fontId="11" fillId="0" borderId="0" xfId="6" applyFont="1" applyFill="1" applyProtection="1">
      <protection locked="0"/>
    </xf>
    <xf numFmtId="0" fontId="35" fillId="0" borderId="20" xfId="0" applyFont="1" applyFill="1" applyBorder="1" applyAlignment="1" applyProtection="1">
      <alignment vertical="center"/>
      <protection locked="0"/>
    </xf>
    <xf numFmtId="0" fontId="33" fillId="0" borderId="0" xfId="0" applyFont="1" applyFill="1" applyProtection="1">
      <protection locked="0"/>
    </xf>
    <xf numFmtId="0" fontId="42" fillId="0" borderId="0" xfId="0" applyFont="1" applyFill="1" applyBorder="1" applyAlignment="1" applyProtection="1">
      <alignment vertical="center"/>
      <protection locked="0"/>
    </xf>
    <xf numFmtId="0" fontId="0" fillId="0" borderId="0" xfId="0" applyFont="1" applyFill="1" applyBorder="1" applyAlignment="1" applyProtection="1">
      <alignment vertical="center" wrapText="1"/>
      <protection locked="0"/>
    </xf>
    <xf numFmtId="44" fontId="0" fillId="0" borderId="0" xfId="6" applyFont="1" applyFill="1" applyProtection="1">
      <protection locked="0"/>
    </xf>
    <xf numFmtId="0" fontId="24" fillId="0" borderId="0" xfId="0" applyFont="1" applyFill="1" applyBorder="1" applyAlignment="1" applyProtection="1">
      <protection locked="0"/>
    </xf>
    <xf numFmtId="0" fontId="24" fillId="0" borderId="0" xfId="0" applyFont="1" applyFill="1" applyBorder="1" applyProtection="1">
      <protection locked="0"/>
    </xf>
    <xf numFmtId="0" fontId="0" fillId="0" borderId="0" xfId="0" applyFill="1"/>
    <xf numFmtId="0" fontId="24" fillId="0" borderId="0" xfId="0" applyFont="1" applyFill="1"/>
    <xf numFmtId="0" fontId="24" fillId="0" borderId="0" xfId="0" applyFont="1" applyFill="1" applyProtection="1">
      <protection locked="0"/>
    </xf>
    <xf numFmtId="0" fontId="9" fillId="0" borderId="16" xfId="0" applyFont="1" applyFill="1" applyBorder="1" applyProtection="1">
      <protection locked="0"/>
    </xf>
    <xf numFmtId="0" fontId="11" fillId="0" borderId="17" xfId="0" applyFont="1" applyFill="1" applyBorder="1" applyProtection="1">
      <protection locked="0"/>
    </xf>
    <xf numFmtId="0" fontId="11" fillId="0" borderId="19" xfId="0" applyFont="1" applyFill="1" applyBorder="1" applyProtection="1">
      <protection locked="0"/>
    </xf>
    <xf numFmtId="2" fontId="24" fillId="0" borderId="0" xfId="0" applyNumberFormat="1" applyFont="1" applyFill="1" applyProtection="1">
      <protection locked="0"/>
    </xf>
    <xf numFmtId="0" fontId="11" fillId="0" borderId="11" xfId="0" applyFont="1" applyFill="1" applyBorder="1" applyProtection="1">
      <protection locked="0"/>
    </xf>
    <xf numFmtId="0" fontId="4" fillId="0" borderId="0" xfId="0" applyFont="1" applyFill="1" applyBorder="1" applyProtection="1">
      <protection locked="0"/>
    </xf>
    <xf numFmtId="0" fontId="4" fillId="0" borderId="0" xfId="0" applyFont="1" applyFill="1" applyProtection="1">
      <protection locked="0"/>
    </xf>
    <xf numFmtId="166" fontId="9" fillId="0" borderId="25" xfId="0" applyNumberFormat="1" applyFont="1" applyFill="1" applyBorder="1" applyAlignment="1" applyProtection="1">
      <alignment horizontal="center"/>
      <protection locked="0"/>
    </xf>
    <xf numFmtId="166" fontId="9" fillId="0" borderId="27" xfId="0" applyNumberFormat="1" applyFont="1" applyFill="1" applyBorder="1" applyAlignment="1" applyProtection="1">
      <alignment horizontal="center"/>
      <protection locked="0"/>
    </xf>
    <xf numFmtId="166" fontId="9" fillId="0" borderId="26" xfId="0" applyNumberFormat="1" applyFont="1" applyFill="1" applyBorder="1" applyAlignment="1" applyProtection="1">
      <alignment horizontal="center"/>
      <protection locked="0"/>
    </xf>
    <xf numFmtId="0" fontId="42" fillId="12" borderId="0" xfId="0" applyFont="1" applyFill="1" applyBorder="1" applyAlignment="1" applyProtection="1">
      <alignment vertical="center"/>
    </xf>
    <xf numFmtId="10" fontId="43" fillId="12" borderId="0" xfId="3" applyNumberFormat="1" applyFont="1" applyFill="1" applyBorder="1" applyAlignment="1" applyProtection="1">
      <alignment horizontal="left"/>
    </xf>
    <xf numFmtId="169" fontId="43" fillId="12" borderId="0" xfId="3" applyNumberFormat="1" applyFont="1" applyFill="1" applyBorder="1" applyAlignment="1" applyProtection="1">
      <alignment horizontal="left"/>
    </xf>
    <xf numFmtId="0" fontId="6" fillId="4" borderId="16" xfId="0" applyFont="1" applyFill="1" applyBorder="1" applyAlignment="1" applyProtection="1">
      <alignment horizontal="center" vertical="center" wrapText="1"/>
    </xf>
    <xf numFmtId="0" fontId="9" fillId="0" borderId="0" xfId="0" applyFont="1" applyFill="1" applyBorder="1" applyAlignment="1" applyProtection="1">
      <alignment vertical="center"/>
      <protection locked="0"/>
    </xf>
    <xf numFmtId="0" fontId="0" fillId="12" borderId="0" xfId="0" applyFill="1" applyAlignment="1" applyProtection="1">
      <alignment horizontal="center" vertical="center"/>
    </xf>
    <xf numFmtId="0" fontId="30" fillId="0" borderId="4" xfId="0" applyFont="1" applyBorder="1" applyAlignment="1" applyProtection="1">
      <alignment horizontal="left" vertical="center" wrapText="1"/>
      <protection locked="0"/>
    </xf>
    <xf numFmtId="0" fontId="9" fillId="0" borderId="16"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18" xfId="0" applyFont="1" applyFill="1" applyBorder="1" applyAlignment="1" applyProtection="1">
      <alignment vertical="center"/>
      <protection locked="0"/>
    </xf>
    <xf numFmtId="0" fontId="9" fillId="0" borderId="20" xfId="0" applyFont="1" applyFill="1" applyBorder="1" applyAlignment="1" applyProtection="1">
      <alignment vertical="center"/>
      <protection locked="0"/>
    </xf>
    <xf numFmtId="0" fontId="9" fillId="0" borderId="10"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30" fillId="0" borderId="3" xfId="0" applyFont="1" applyBorder="1" applyAlignment="1" applyProtection="1">
      <alignment horizontal="left" vertical="center" wrapText="1"/>
      <protection locked="0"/>
    </xf>
    <xf numFmtId="0" fontId="30" fillId="0" borderId="64" xfId="0" applyFont="1" applyBorder="1" applyAlignment="1" applyProtection="1">
      <alignment horizontal="center" vertical="center"/>
      <protection locked="0"/>
    </xf>
    <xf numFmtId="10" fontId="3" fillId="4" borderId="32" xfId="0" applyNumberFormat="1" applyFont="1" applyFill="1" applyBorder="1" applyAlignment="1" applyProtection="1">
      <alignment vertical="center"/>
    </xf>
    <xf numFmtId="4" fontId="5" fillId="4" borderId="17" xfId="1" applyNumberFormat="1" applyFont="1" applyFill="1" applyBorder="1" applyAlignment="1" applyProtection="1">
      <alignment horizontal="left" vertical="center" wrapText="1"/>
    </xf>
    <xf numFmtId="10" fontId="3" fillId="4" borderId="32" xfId="0" applyNumberFormat="1" applyFont="1" applyFill="1" applyBorder="1" applyProtection="1"/>
    <xf numFmtId="0" fontId="30" fillId="0" borderId="7" xfId="0" applyFont="1" applyBorder="1" applyAlignment="1" applyProtection="1">
      <alignment horizontal="left" vertical="center" wrapText="1"/>
      <protection locked="0"/>
    </xf>
    <xf numFmtId="0" fontId="30" fillId="0" borderId="37" xfId="0" applyFont="1" applyBorder="1" applyAlignment="1" applyProtection="1">
      <alignment horizontal="center" vertical="center"/>
      <protection locked="0"/>
    </xf>
    <xf numFmtId="0" fontId="48" fillId="4" borderId="10" xfId="0" applyFont="1" applyFill="1" applyBorder="1" applyAlignment="1" applyProtection="1">
      <alignment vertical="center" wrapText="1"/>
    </xf>
    <xf numFmtId="0" fontId="40" fillId="4" borderId="28" xfId="0" applyFont="1" applyFill="1" applyBorder="1" applyAlignment="1" applyProtection="1">
      <alignment horizontal="center" vertical="center"/>
    </xf>
    <xf numFmtId="0" fontId="30" fillId="3" borderId="7" xfId="0" applyFont="1" applyFill="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44" fontId="47" fillId="4" borderId="66" xfId="6" applyFont="1" applyFill="1" applyBorder="1" applyAlignment="1" applyProtection="1">
      <alignment vertical="center"/>
      <protection locked="0"/>
    </xf>
    <xf numFmtId="44" fontId="47" fillId="4" borderId="21" xfId="6" applyFont="1" applyFill="1" applyBorder="1" applyAlignment="1" applyProtection="1">
      <alignment vertical="center"/>
      <protection locked="0"/>
    </xf>
    <xf numFmtId="0" fontId="5" fillId="12" borderId="0" xfId="0" applyFont="1" applyFill="1" applyBorder="1" applyAlignment="1" applyProtection="1">
      <alignment horizontal="left" vertical="center"/>
    </xf>
    <xf numFmtId="44" fontId="2" fillId="12" borderId="0" xfId="6" applyFont="1" applyFill="1" applyBorder="1" applyAlignment="1" applyProtection="1">
      <alignment vertical="center"/>
      <protection locked="0"/>
    </xf>
    <xf numFmtId="10" fontId="3" fillId="4" borderId="53" xfId="0" applyNumberFormat="1" applyFont="1" applyFill="1" applyBorder="1" applyProtection="1"/>
    <xf numFmtId="0" fontId="6" fillId="4" borderId="65" xfId="0" applyFont="1" applyFill="1" applyBorder="1" applyAlignment="1" applyProtection="1">
      <alignment horizontal="center" vertical="center" wrapText="1"/>
    </xf>
    <xf numFmtId="0" fontId="47" fillId="4" borderId="67" xfId="0" applyFont="1" applyFill="1" applyBorder="1" applyAlignment="1" applyProtection="1">
      <alignment horizontal="center" vertical="center" wrapText="1"/>
      <protection locked="0"/>
    </xf>
    <xf numFmtId="4" fontId="5" fillId="4" borderId="34" xfId="1" applyNumberFormat="1" applyFont="1" applyFill="1" applyBorder="1" applyAlignment="1" applyProtection="1">
      <alignment horizontal="left" vertical="center" wrapText="1"/>
    </xf>
    <xf numFmtId="168" fontId="9" fillId="12" borderId="44" xfId="1" applyNumberFormat="1" applyFont="1" applyFill="1" applyBorder="1" applyProtection="1"/>
    <xf numFmtId="168" fontId="9" fillId="12" borderId="45" xfId="1" applyNumberFormat="1" applyFont="1" applyFill="1" applyBorder="1" applyAlignment="1" applyProtection="1">
      <alignment vertical="center" wrapText="1"/>
    </xf>
    <xf numFmtId="1" fontId="9" fillId="12" borderId="45" xfId="0" applyNumberFormat="1" applyFont="1" applyFill="1" applyBorder="1" applyProtection="1">
      <protection hidden="1"/>
    </xf>
    <xf numFmtId="0" fontId="2" fillId="12" borderId="45" xfId="0" applyFont="1" applyFill="1" applyBorder="1" applyProtection="1"/>
    <xf numFmtId="10" fontId="3" fillId="4" borderId="33" xfId="3" applyNumberFormat="1" applyFont="1" applyFill="1" applyBorder="1" applyAlignment="1" applyProtection="1"/>
    <xf numFmtId="0" fontId="6" fillId="4" borderId="29" xfId="0" applyFont="1" applyFill="1" applyBorder="1" applyAlignment="1" applyProtection="1">
      <alignment horizontal="center" vertical="center"/>
    </xf>
    <xf numFmtId="0" fontId="6" fillId="4" borderId="30" xfId="0" applyFont="1" applyFill="1" applyBorder="1" applyAlignment="1" applyProtection="1">
      <alignment horizontal="center" vertical="center"/>
    </xf>
    <xf numFmtId="4" fontId="6" fillId="4" borderId="29" xfId="1" applyNumberFormat="1" applyFont="1" applyFill="1" applyBorder="1" applyAlignment="1" applyProtection="1">
      <alignment horizontal="center" vertical="center"/>
    </xf>
    <xf numFmtId="4" fontId="6" fillId="4" borderId="28" xfId="1" applyNumberFormat="1" applyFont="1" applyFill="1" applyBorder="1" applyAlignment="1" applyProtection="1">
      <alignment horizontal="center" vertical="center"/>
    </xf>
    <xf numFmtId="4" fontId="6" fillId="4" borderId="42" xfId="1" applyNumberFormat="1" applyFont="1" applyFill="1" applyBorder="1" applyAlignment="1" applyProtection="1">
      <alignment horizontal="center" vertical="center"/>
    </xf>
    <xf numFmtId="0" fontId="40" fillId="4" borderId="65" xfId="0" applyFont="1" applyFill="1" applyBorder="1" applyAlignment="1" applyProtection="1">
      <alignment horizontal="center" vertical="center" wrapText="1"/>
    </xf>
    <xf numFmtId="0" fontId="6" fillId="4" borderId="28" xfId="0" applyFont="1" applyFill="1" applyBorder="1" applyAlignment="1" applyProtection="1">
      <alignment horizontal="center" vertical="center"/>
    </xf>
    <xf numFmtId="4" fontId="6" fillId="4" borderId="30" xfId="1" applyNumberFormat="1" applyFont="1" applyFill="1" applyBorder="1" applyAlignment="1" applyProtection="1">
      <alignment horizontal="center" vertical="center"/>
    </xf>
    <xf numFmtId="0" fontId="40" fillId="4" borderId="17" xfId="0" applyFont="1" applyFill="1" applyBorder="1" applyAlignment="1" applyProtection="1">
      <alignment horizontal="center" vertical="center"/>
    </xf>
    <xf numFmtId="0" fontId="0" fillId="4" borderId="11" xfId="0" applyFill="1" applyBorder="1" applyProtection="1"/>
    <xf numFmtId="0" fontId="6" fillId="4" borderId="65" xfId="0" applyFont="1" applyFill="1" applyBorder="1" applyAlignment="1" applyProtection="1">
      <alignment horizontal="center" vertical="center"/>
    </xf>
    <xf numFmtId="44" fontId="47" fillId="4" borderId="66" xfId="6" applyFont="1" applyFill="1" applyBorder="1" applyAlignment="1" applyProtection="1">
      <alignment vertical="center" wrapText="1"/>
      <protection locked="0"/>
    </xf>
    <xf numFmtId="168" fontId="9" fillId="12" borderId="44" xfId="1" applyNumberFormat="1" applyFont="1" applyFill="1" applyBorder="1" applyAlignment="1" applyProtection="1">
      <alignment horizontal="left"/>
    </xf>
    <xf numFmtId="168" fontId="9" fillId="12" borderId="45" xfId="1" applyNumberFormat="1" applyFont="1" applyFill="1" applyBorder="1" applyAlignment="1" applyProtection="1">
      <alignment horizontal="left" vertical="center" wrapText="1"/>
    </xf>
    <xf numFmtId="1" fontId="9" fillId="12" borderId="45" xfId="0" applyNumberFormat="1" applyFont="1" applyFill="1" applyBorder="1" applyAlignment="1" applyProtection="1">
      <alignment horizontal="left"/>
      <protection hidden="1"/>
    </xf>
    <xf numFmtId="0" fontId="2" fillId="12" borderId="45" xfId="0" applyFont="1" applyFill="1" applyBorder="1" applyAlignment="1" applyProtection="1">
      <alignment horizontal="left"/>
    </xf>
    <xf numFmtId="44" fontId="2" fillId="0" borderId="33" xfId="6" applyFont="1" applyBorder="1" applyProtection="1">
      <protection locked="0"/>
    </xf>
    <xf numFmtId="44" fontId="2" fillId="0" borderId="16" xfId="6" applyFont="1" applyBorder="1" applyProtection="1">
      <protection locked="0"/>
    </xf>
    <xf numFmtId="0" fontId="49" fillId="0" borderId="0" xfId="0" applyFont="1" applyFill="1" applyProtection="1">
      <protection locked="0"/>
    </xf>
    <xf numFmtId="0" fontId="49" fillId="0" borderId="0" xfId="0" applyFont="1" applyFill="1" applyBorder="1" applyProtection="1">
      <protection locked="0"/>
    </xf>
    <xf numFmtId="0" fontId="50" fillId="0" borderId="0" xfId="0" applyFont="1" applyFill="1" applyBorder="1" applyAlignment="1" applyProtection="1">
      <alignment vertical="center"/>
      <protection locked="0"/>
    </xf>
    <xf numFmtId="166" fontId="9" fillId="0" borderId="20" xfId="1" applyNumberFormat="1" applyFont="1" applyFill="1" applyBorder="1" applyAlignment="1" applyProtection="1">
      <alignment horizontal="left" vertical="center"/>
    </xf>
    <xf numFmtId="44" fontId="11" fillId="3" borderId="10" xfId="6" applyFont="1" applyFill="1" applyBorder="1" applyProtection="1"/>
    <xf numFmtId="44" fontId="41" fillId="4" borderId="47" xfId="6" applyFont="1" applyFill="1" applyBorder="1" applyProtection="1"/>
    <xf numFmtId="44" fontId="15" fillId="3" borderId="10" xfId="6" applyFont="1" applyFill="1" applyBorder="1" applyProtection="1"/>
    <xf numFmtId="44" fontId="18" fillId="0" borderId="0" xfId="6" applyFont="1" applyFill="1" applyProtection="1">
      <protection locked="0"/>
    </xf>
    <xf numFmtId="44" fontId="18" fillId="0" borderId="0" xfId="6" applyFont="1" applyFill="1" applyAlignment="1" applyProtection="1">
      <alignment vertical="center"/>
      <protection locked="0"/>
    </xf>
    <xf numFmtId="44" fontId="2" fillId="0" borderId="0" xfId="6" applyFont="1" applyFill="1" applyProtection="1">
      <protection locked="0"/>
    </xf>
    <xf numFmtId="0" fontId="3" fillId="4" borderId="69" xfId="5" applyFont="1" applyFill="1" applyBorder="1" applyAlignment="1" applyProtection="1">
      <alignment horizontal="right" vertical="center"/>
    </xf>
    <xf numFmtId="0" fontId="0" fillId="0" borderId="45" xfId="0" applyBorder="1" applyProtection="1">
      <protection locked="0"/>
    </xf>
    <xf numFmtId="0" fontId="0" fillId="0" borderId="70" xfId="0" applyBorder="1" applyProtection="1">
      <protection locked="0"/>
    </xf>
    <xf numFmtId="0" fontId="0" fillId="0" borderId="12" xfId="0" applyBorder="1" applyProtection="1">
      <protection locked="0"/>
    </xf>
    <xf numFmtId="2" fontId="24" fillId="12" borderId="0" xfId="0" applyNumberFormat="1" applyFont="1" applyFill="1" applyBorder="1" applyProtection="1"/>
    <xf numFmtId="2" fontId="4" fillId="0" borderId="0" xfId="0" applyNumberFormat="1" applyFont="1" applyFill="1" applyProtection="1">
      <protection locked="0"/>
    </xf>
    <xf numFmtId="44" fontId="5" fillId="4" borderId="0" xfId="6" applyFont="1" applyFill="1" applyBorder="1" applyProtection="1"/>
    <xf numFmtId="44" fontId="5" fillId="4" borderId="11" xfId="6" applyFont="1" applyFill="1" applyBorder="1" applyProtection="1"/>
    <xf numFmtId="44" fontId="51" fillId="4" borderId="47" xfId="6" applyFont="1" applyFill="1" applyBorder="1" applyProtection="1"/>
    <xf numFmtId="44" fontId="52" fillId="4" borderId="47" xfId="6" applyFont="1" applyFill="1" applyBorder="1" applyProtection="1"/>
    <xf numFmtId="166" fontId="5" fillId="4" borderId="31" xfId="1" applyNumberFormat="1" applyFont="1" applyFill="1" applyBorder="1" applyProtection="1"/>
    <xf numFmtId="0" fontId="47" fillId="4" borderId="66"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protection locked="0"/>
    </xf>
    <xf numFmtId="0" fontId="0" fillId="0" borderId="0" xfId="6" applyNumberFormat="1" applyFont="1" applyFill="1" applyProtection="1">
      <protection locked="0"/>
    </xf>
    <xf numFmtId="170" fontId="0" fillId="0" borderId="0" xfId="0" applyNumberFormat="1" applyFont="1" applyFill="1" applyBorder="1" applyProtection="1"/>
    <xf numFmtId="171" fontId="24" fillId="12" borderId="0" xfId="0" applyNumberFormat="1" applyFont="1" applyFill="1" applyBorder="1" applyProtection="1"/>
    <xf numFmtId="0" fontId="49" fillId="12" borderId="0" xfId="0" applyFont="1" applyFill="1" applyProtection="1"/>
    <xf numFmtId="0" fontId="41" fillId="12" borderId="0" xfId="0" applyFont="1" applyFill="1" applyBorder="1" applyAlignment="1" applyProtection="1"/>
    <xf numFmtId="0" fontId="24" fillId="12" borderId="0" xfId="0" applyFont="1" applyFill="1" applyBorder="1" applyAlignment="1" applyProtection="1">
      <alignment horizontal="center"/>
    </xf>
    <xf numFmtId="10" fontId="24" fillId="12" borderId="0" xfId="0" applyNumberFormat="1" applyFont="1" applyFill="1" applyBorder="1" applyAlignment="1" applyProtection="1">
      <alignment horizontal="center"/>
    </xf>
    <xf numFmtId="0" fontId="24" fillId="12" borderId="0" xfId="0" applyFont="1" applyFill="1" applyAlignment="1" applyProtection="1"/>
    <xf numFmtId="44" fontId="41" fillId="12" borderId="0" xfId="0" applyNumberFormat="1" applyFont="1" applyFill="1" applyBorder="1" applyAlignment="1" applyProtection="1">
      <alignment vertical="center"/>
    </xf>
    <xf numFmtId="170" fontId="24" fillId="12" borderId="0" xfId="0" applyNumberFormat="1" applyFont="1" applyFill="1" applyBorder="1" applyProtection="1"/>
    <xf numFmtId="0" fontId="19" fillId="0" borderId="15" xfId="0" applyFont="1" applyBorder="1" applyProtection="1"/>
    <xf numFmtId="0" fontId="0" fillId="0" borderId="7" xfId="0" applyFill="1" applyBorder="1" applyProtection="1"/>
    <xf numFmtId="0" fontId="29" fillId="4" borderId="0" xfId="0" applyFont="1" applyFill="1" applyBorder="1" applyAlignment="1" applyProtection="1"/>
    <xf numFmtId="0" fontId="2" fillId="10" borderId="13" xfId="0" applyFont="1" applyFill="1" applyBorder="1" applyAlignment="1" applyProtection="1">
      <alignment vertical="center"/>
    </xf>
    <xf numFmtId="0" fontId="0" fillId="0" borderId="5" xfId="0" applyBorder="1" applyProtection="1"/>
    <xf numFmtId="0" fontId="23" fillId="13" borderId="22" xfId="0" applyFont="1" applyFill="1" applyBorder="1" applyAlignment="1" applyProtection="1">
      <alignment horizontal="center" vertical="center"/>
    </xf>
    <xf numFmtId="0" fontId="2" fillId="3" borderId="3" xfId="0" applyFont="1" applyFill="1" applyBorder="1" applyAlignment="1" applyProtection="1"/>
    <xf numFmtId="0" fontId="8" fillId="2" borderId="7" xfId="0" applyFont="1" applyFill="1" applyBorder="1" applyAlignment="1" applyProtection="1">
      <alignment wrapText="1"/>
    </xf>
    <xf numFmtId="0" fontId="0" fillId="3" borderId="0" xfId="0" applyFont="1" applyFill="1" applyAlignment="1" applyProtection="1"/>
    <xf numFmtId="0" fontId="0" fillId="3" borderId="2" xfId="0" applyFont="1" applyFill="1" applyBorder="1" applyAlignment="1" applyProtection="1"/>
    <xf numFmtId="0" fontId="0" fillId="3" borderId="6" xfId="0" applyFont="1" applyFill="1" applyBorder="1" applyAlignment="1" applyProtection="1">
      <alignment wrapText="1"/>
    </xf>
    <xf numFmtId="0" fontId="2" fillId="3" borderId="2" xfId="0" applyFont="1" applyFill="1" applyBorder="1" applyAlignment="1" applyProtection="1">
      <alignment horizontal="left"/>
    </xf>
    <xf numFmtId="0" fontId="2" fillId="3" borderId="6" xfId="0" applyFont="1" applyFill="1" applyBorder="1" applyAlignment="1" applyProtection="1">
      <alignment horizontal="left" wrapText="1"/>
    </xf>
    <xf numFmtId="0" fontId="0" fillId="3" borderId="0" xfId="0" applyFont="1" applyFill="1" applyAlignment="1" applyProtection="1">
      <alignment vertical="center" wrapText="1"/>
    </xf>
    <xf numFmtId="0" fontId="0" fillId="2" borderId="5" xfId="0" applyFont="1" applyFill="1" applyBorder="1" applyAlignment="1" applyProtection="1">
      <alignment wrapText="1"/>
    </xf>
    <xf numFmtId="0" fontId="0" fillId="2" borderId="0" xfId="0" applyFont="1" applyFill="1" applyBorder="1" applyAlignment="1" applyProtection="1"/>
    <xf numFmtId="0" fontId="0" fillId="2" borderId="6" xfId="0" applyFont="1" applyFill="1" applyBorder="1" applyAlignment="1" applyProtection="1"/>
    <xf numFmtId="169" fontId="0" fillId="2" borderId="5" xfId="0" applyNumberFormat="1" applyFont="1" applyFill="1" applyBorder="1" applyAlignment="1" applyProtection="1"/>
    <xf numFmtId="0" fontId="4" fillId="3" borderId="22" xfId="0" applyFont="1" applyFill="1" applyBorder="1" applyAlignment="1" applyProtection="1"/>
    <xf numFmtId="0" fontId="4" fillId="3" borderId="23" xfId="0" applyFont="1" applyFill="1" applyBorder="1" applyAlignment="1" applyProtection="1">
      <alignment wrapText="1"/>
    </xf>
    <xf numFmtId="0" fontId="4" fillId="2" borderId="6" xfId="0" applyFont="1" applyFill="1" applyBorder="1" applyAlignment="1" applyProtection="1">
      <alignment wrapText="1"/>
    </xf>
    <xf numFmtId="0" fontId="4" fillId="2" borderId="0" xfId="0" applyFont="1" applyFill="1" applyBorder="1" applyAlignment="1" applyProtection="1"/>
    <xf numFmtId="0" fontId="4" fillId="2" borderId="2" xfId="0" applyFont="1" applyFill="1" applyBorder="1" applyAlignment="1" applyProtection="1"/>
    <xf numFmtId="0" fontId="4" fillId="2" borderId="6" xfId="0" applyFont="1" applyFill="1" applyBorder="1" applyAlignment="1" applyProtection="1"/>
    <xf numFmtId="0" fontId="0" fillId="2" borderId="3" xfId="0" applyFont="1" applyFill="1" applyBorder="1" applyAlignment="1" applyProtection="1"/>
    <xf numFmtId="0" fontId="0" fillId="3" borderId="3" xfId="0" applyFont="1" applyFill="1" applyBorder="1" applyAlignment="1" applyProtection="1"/>
    <xf numFmtId="169" fontId="0" fillId="3" borderId="4" xfId="0" applyNumberFormat="1" applyFont="1" applyFill="1" applyBorder="1" applyAlignment="1" applyProtection="1"/>
    <xf numFmtId="169" fontId="0" fillId="3" borderId="5" xfId="0" applyNumberFormat="1" applyFont="1" applyFill="1" applyBorder="1" applyAlignment="1" applyProtection="1"/>
    <xf numFmtId="0" fontId="0" fillId="3" borderId="0" xfId="0" applyFont="1" applyFill="1" applyBorder="1" applyAlignment="1" applyProtection="1"/>
    <xf numFmtId="0" fontId="2" fillId="3" borderId="0" xfId="0" applyFont="1" applyFill="1" applyBorder="1" applyAlignment="1" applyProtection="1">
      <alignment horizontal="left" wrapText="1"/>
    </xf>
    <xf numFmtId="0" fontId="0" fillId="0" borderId="5" xfId="0" applyFont="1" applyBorder="1" applyAlignment="1" applyProtection="1"/>
    <xf numFmtId="0" fontId="0" fillId="3" borderId="0" xfId="0" applyFont="1" applyFill="1" applyBorder="1" applyAlignment="1" applyProtection="1">
      <alignment wrapText="1"/>
    </xf>
    <xf numFmtId="0" fontId="8" fillId="3" borderId="3" xfId="0" applyFont="1" applyFill="1" applyBorder="1" applyAlignment="1" applyProtection="1"/>
    <xf numFmtId="0" fontId="0" fillId="3" borderId="7" xfId="0" applyFont="1" applyFill="1" applyBorder="1" applyAlignment="1" applyProtection="1">
      <alignment wrapText="1"/>
    </xf>
    <xf numFmtId="0" fontId="2" fillId="2" borderId="7" xfId="0" applyFont="1" applyFill="1" applyBorder="1" applyAlignment="1" applyProtection="1">
      <alignment wrapText="1"/>
    </xf>
    <xf numFmtId="0" fontId="0" fillId="2" borderId="1" xfId="0" applyFont="1" applyFill="1" applyBorder="1" applyAlignment="1" applyProtection="1"/>
    <xf numFmtId="0" fontId="0" fillId="2" borderId="7" xfId="0" applyFont="1" applyFill="1" applyBorder="1" applyAlignment="1" applyProtection="1"/>
    <xf numFmtId="0" fontId="2" fillId="3" borderId="0" xfId="0" applyFont="1" applyFill="1" applyAlignment="1" applyProtection="1"/>
    <xf numFmtId="0" fontId="0" fillId="3" borderId="2" xfId="0" applyFont="1" applyFill="1" applyBorder="1" applyAlignment="1" applyProtection="1">
      <alignment horizontal="left"/>
    </xf>
    <xf numFmtId="0" fontId="0" fillId="3" borderId="6" xfId="0" applyFont="1" applyFill="1" applyBorder="1" applyAlignment="1" applyProtection="1"/>
    <xf numFmtId="0" fontId="0" fillId="3" borderId="7" xfId="0" applyFont="1" applyFill="1" applyBorder="1" applyAlignment="1" applyProtection="1"/>
    <xf numFmtId="0" fontId="2" fillId="3" borderId="2" xfId="0" applyFont="1" applyFill="1" applyBorder="1" applyAlignment="1" applyProtection="1"/>
    <xf numFmtId="0" fontId="0" fillId="3" borderId="1" xfId="0" applyFont="1" applyFill="1" applyBorder="1" applyProtection="1">
      <protection locked="0"/>
    </xf>
    <xf numFmtId="0" fontId="0" fillId="3" borderId="0" xfId="0" applyFont="1" applyFill="1" applyBorder="1" applyProtection="1">
      <protection locked="0"/>
    </xf>
    <xf numFmtId="169" fontId="2" fillId="13" borderId="8" xfId="0" applyNumberFormat="1" applyFont="1" applyFill="1" applyBorder="1" applyProtection="1"/>
    <xf numFmtId="0" fontId="8" fillId="4" borderId="47" xfId="0" applyFont="1" applyFill="1" applyBorder="1" applyAlignment="1" applyProtection="1">
      <alignment horizontal="center"/>
    </xf>
    <xf numFmtId="0" fontId="4" fillId="4" borderId="47" xfId="0" applyFont="1" applyFill="1" applyBorder="1" applyAlignment="1" applyProtection="1">
      <alignment horizontal="left" vertical="center"/>
    </xf>
    <xf numFmtId="0" fontId="4" fillId="4" borderId="47" xfId="0" applyFont="1" applyFill="1" applyBorder="1" applyProtection="1"/>
    <xf numFmtId="0" fontId="4" fillId="4" borderId="52" xfId="0" applyFont="1" applyFill="1" applyBorder="1" applyProtection="1"/>
    <xf numFmtId="0" fontId="0" fillId="4" borderId="47" xfId="0" applyFont="1" applyFill="1" applyBorder="1"/>
    <xf numFmtId="10" fontId="3" fillId="18" borderId="33" xfId="3" applyNumberFormat="1" applyFont="1" applyFill="1" applyBorder="1" applyAlignment="1" applyProtection="1"/>
    <xf numFmtId="44" fontId="9" fillId="17" borderId="27" xfId="5" applyNumberFormat="1" applyFont="1" applyFill="1" applyBorder="1" applyAlignment="1" applyProtection="1"/>
    <xf numFmtId="169" fontId="9" fillId="17" borderId="10" xfId="6" applyNumberFormat="1" applyFont="1" applyFill="1" applyBorder="1" applyAlignment="1" applyProtection="1">
      <alignment horizontal="right"/>
    </xf>
    <xf numFmtId="0" fontId="40" fillId="4" borderId="42" xfId="0" applyFont="1" applyFill="1" applyBorder="1" applyAlignment="1" applyProtection="1">
      <alignment horizontal="center" vertical="center"/>
    </xf>
    <xf numFmtId="0" fontId="31" fillId="3" borderId="50" xfId="0" applyFont="1" applyFill="1" applyBorder="1" applyAlignment="1" applyProtection="1">
      <alignment horizontal="center" vertical="center"/>
    </xf>
    <xf numFmtId="0" fontId="34" fillId="20" borderId="32" xfId="0" applyFont="1" applyFill="1" applyBorder="1" applyAlignment="1" applyProtection="1">
      <alignment horizontal="center" vertical="center" wrapText="1"/>
    </xf>
    <xf numFmtId="0" fontId="30" fillId="16" borderId="7" xfId="0" applyFont="1" applyFill="1" applyBorder="1" applyAlignment="1" applyProtection="1">
      <alignment horizontal="center" vertical="center"/>
    </xf>
    <xf numFmtId="0" fontId="30" fillId="0" borderId="7"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30" fillId="0" borderId="3" xfId="0" applyFont="1" applyBorder="1" applyAlignment="1" applyProtection="1">
      <alignment horizontal="left" vertical="center" wrapText="1"/>
    </xf>
    <xf numFmtId="0" fontId="30" fillId="0" borderId="37" xfId="0" applyFont="1" applyBorder="1" applyAlignment="1" applyProtection="1">
      <alignment horizontal="center" vertical="center"/>
    </xf>
    <xf numFmtId="0" fontId="30" fillId="0" borderId="32" xfId="0" applyFont="1" applyBorder="1" applyAlignment="1" applyProtection="1">
      <alignment horizontal="center" vertical="center"/>
    </xf>
    <xf numFmtId="44" fontId="34" fillId="16" borderId="32" xfId="6" applyFont="1" applyFill="1" applyBorder="1" applyAlignment="1" applyProtection="1">
      <alignment vertical="center"/>
    </xf>
    <xf numFmtId="44" fontId="34" fillId="16" borderId="43" xfId="6" applyFont="1" applyFill="1" applyBorder="1" applyAlignment="1" applyProtection="1">
      <alignment vertical="center"/>
    </xf>
    <xf numFmtId="0" fontId="30" fillId="0" borderId="64" xfId="0" applyFont="1" applyBorder="1" applyAlignment="1" applyProtection="1">
      <alignment horizontal="center" vertical="center"/>
    </xf>
    <xf numFmtId="0" fontId="34" fillId="12" borderId="0" xfId="0" applyFont="1" applyFill="1" applyProtection="1"/>
    <xf numFmtId="0" fontId="53" fillId="0" borderId="34" xfId="0" applyFont="1" applyBorder="1" applyAlignment="1" applyProtection="1">
      <alignment horizontal="left" vertical="top" wrapText="1"/>
    </xf>
    <xf numFmtId="0" fontId="0" fillId="0" borderId="16" xfId="0" applyBorder="1" applyProtection="1"/>
    <xf numFmtId="0" fontId="0" fillId="0" borderId="11" xfId="0" applyBorder="1" applyProtection="1"/>
    <xf numFmtId="0" fontId="0" fillId="0" borderId="17" xfId="0" applyBorder="1" applyProtection="1"/>
    <xf numFmtId="0" fontId="0" fillId="0" borderId="18" xfId="0" applyBorder="1" applyProtection="1"/>
    <xf numFmtId="0" fontId="0" fillId="0" borderId="0" xfId="0" applyBorder="1" applyProtection="1"/>
    <xf numFmtId="0" fontId="0" fillId="0" borderId="19" xfId="0" applyBorder="1" applyProtection="1"/>
    <xf numFmtId="0" fontId="53" fillId="0" borderId="38" xfId="0" applyFont="1" applyBorder="1" applyAlignment="1" applyProtection="1">
      <alignment horizontal="left" vertical="top" wrapText="1"/>
    </xf>
    <xf numFmtId="44" fontId="0" fillId="0" borderId="34" xfId="6" applyFont="1" applyBorder="1" applyAlignment="1" applyProtection="1">
      <alignment wrapText="1"/>
    </xf>
    <xf numFmtId="0" fontId="0" fillId="0" borderId="18" xfId="0" applyBorder="1" applyAlignment="1" applyProtection="1">
      <alignment wrapText="1"/>
    </xf>
    <xf numFmtId="0" fontId="0" fillId="0" borderId="0" xfId="0" applyBorder="1" applyAlignment="1" applyProtection="1">
      <alignment wrapText="1"/>
    </xf>
    <xf numFmtId="0" fontId="0" fillId="0" borderId="19" xfId="0" applyBorder="1" applyAlignment="1" applyProtection="1">
      <alignment wrapText="1"/>
    </xf>
    <xf numFmtId="44" fontId="0" fillId="17" borderId="26" xfId="6" applyFont="1" applyFill="1" applyBorder="1" applyProtection="1"/>
    <xf numFmtId="44" fontId="0" fillId="0" borderId="26" xfId="6" applyFont="1" applyBorder="1" applyProtection="1"/>
    <xf numFmtId="44" fontId="0" fillId="17" borderId="27" xfId="6" applyFont="1" applyFill="1" applyBorder="1" applyProtection="1"/>
    <xf numFmtId="44" fontId="0" fillId="0" borderId="27" xfId="6" applyFont="1" applyBorder="1" applyProtection="1"/>
    <xf numFmtId="44" fontId="0" fillId="0" borderId="39" xfId="6" applyFont="1" applyBorder="1" applyProtection="1"/>
    <xf numFmtId="0" fontId="0" fillId="0" borderId="20" xfId="0" applyBorder="1" applyProtection="1"/>
    <xf numFmtId="0" fontId="0" fillId="0" borderId="10" xfId="0" applyBorder="1" applyProtection="1"/>
    <xf numFmtId="0" fontId="0" fillId="0" borderId="21" xfId="0" applyBorder="1" applyProtection="1"/>
    <xf numFmtId="44" fontId="9" fillId="0" borderId="33" xfId="5" applyNumberFormat="1" applyFont="1" applyFill="1" applyBorder="1" applyAlignment="1" applyProtection="1">
      <alignment horizontal="right"/>
    </xf>
    <xf numFmtId="0" fontId="30" fillId="20" borderId="32" xfId="0" applyFont="1" applyFill="1" applyBorder="1" applyAlignment="1" applyProtection="1">
      <alignment horizontal="center" vertical="center"/>
    </xf>
    <xf numFmtId="0" fontId="30" fillId="0" borderId="59" xfId="0" applyFont="1" applyBorder="1" applyAlignment="1" applyProtection="1">
      <alignment horizontal="left" vertical="center" wrapText="1"/>
    </xf>
    <xf numFmtId="0" fontId="30" fillId="0" borderId="32" xfId="0" applyFont="1" applyBorder="1" applyAlignment="1" applyProtection="1">
      <alignment horizontal="left" vertical="center" wrapText="1"/>
    </xf>
    <xf numFmtId="0" fontId="30" fillId="0" borderId="43" xfId="0" applyFont="1" applyBorder="1" applyAlignment="1" applyProtection="1">
      <alignment horizontal="left" vertical="center" wrapText="1"/>
    </xf>
    <xf numFmtId="0" fontId="28" fillId="16" borderId="53" xfId="0" applyFont="1" applyFill="1" applyBorder="1" applyAlignment="1" applyProtection="1">
      <alignment horizontal="center" vertical="center" wrapText="1"/>
    </xf>
    <xf numFmtId="44" fontId="34" fillId="16" borderId="32" xfId="6" applyFont="1" applyFill="1" applyBorder="1" applyAlignment="1" applyProtection="1">
      <alignment vertical="center" wrapText="1"/>
    </xf>
    <xf numFmtId="0" fontId="0" fillId="0" borderId="38" xfId="0" applyFont="1" applyBorder="1" applyAlignment="1" applyProtection="1">
      <alignment horizontal="left" vertical="top" wrapText="1"/>
    </xf>
    <xf numFmtId="44" fontId="0" fillId="0" borderId="34" xfId="6" applyFont="1" applyBorder="1" applyAlignment="1" applyProtection="1">
      <alignment horizontal="left" vertical="top" wrapText="1"/>
    </xf>
    <xf numFmtId="0" fontId="0" fillId="0" borderId="18"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9" xfId="0" applyBorder="1" applyAlignment="1" applyProtection="1">
      <alignment horizontal="left" vertical="top" wrapText="1"/>
    </xf>
    <xf numFmtId="0" fontId="34" fillId="16" borderId="32" xfId="0" applyFont="1" applyFill="1" applyBorder="1" applyAlignment="1" applyProtection="1">
      <alignment horizontal="center" vertical="center" wrapText="1"/>
    </xf>
    <xf numFmtId="44" fontId="2" fillId="12" borderId="0" xfId="6" applyFont="1" applyFill="1" applyBorder="1" applyAlignment="1" applyProtection="1">
      <alignment vertical="center"/>
    </xf>
    <xf numFmtId="0" fontId="0" fillId="0" borderId="70" xfId="0" applyBorder="1" applyProtection="1"/>
    <xf numFmtId="0" fontId="0" fillId="0" borderId="12" xfId="0" applyBorder="1" applyProtection="1"/>
    <xf numFmtId="0" fontId="0" fillId="0" borderId="45" xfId="0" applyBorder="1" applyProtection="1"/>
    <xf numFmtId="44" fontId="2" fillId="0" borderId="33" xfId="6" applyFont="1" applyBorder="1" applyProtection="1"/>
    <xf numFmtId="0" fontId="30" fillId="3" borderId="32" xfId="0" applyFont="1" applyFill="1" applyBorder="1" applyAlignment="1" applyProtection="1">
      <alignment horizontal="center" vertical="center"/>
    </xf>
    <xf numFmtId="44" fontId="2" fillId="0" borderId="16" xfId="6" applyFont="1" applyBorder="1" applyProtection="1"/>
    <xf numFmtId="44" fontId="47" fillId="4" borderId="66" xfId="6" applyFont="1" applyFill="1" applyBorder="1" applyAlignment="1" applyProtection="1">
      <alignment vertical="center" wrapText="1"/>
    </xf>
    <xf numFmtId="44" fontId="47" fillId="4" borderId="21" xfId="6" applyFont="1" applyFill="1" applyBorder="1" applyAlignment="1" applyProtection="1">
      <alignment vertical="center"/>
    </xf>
    <xf numFmtId="44" fontId="0" fillId="0" borderId="26" xfId="6" applyFont="1" applyFill="1" applyBorder="1" applyProtection="1"/>
    <xf numFmtId="0" fontId="30" fillId="20" borderId="59" xfId="0" applyFont="1" applyFill="1" applyBorder="1" applyAlignment="1" applyProtection="1">
      <alignment horizontal="center" vertical="center"/>
    </xf>
    <xf numFmtId="44" fontId="11" fillId="17" borderId="26" xfId="6" applyFont="1" applyFill="1" applyBorder="1" applyProtection="1"/>
    <xf numFmtId="44" fontId="11" fillId="17" borderId="27" xfId="6" applyFont="1" applyFill="1" applyBorder="1" applyProtection="1"/>
    <xf numFmtId="0" fontId="47" fillId="4" borderId="67" xfId="0" applyFont="1" applyFill="1" applyBorder="1" applyAlignment="1" applyProtection="1">
      <alignment horizontal="center" vertical="center" wrapText="1"/>
    </xf>
    <xf numFmtId="0" fontId="30" fillId="3" borderId="59" xfId="0" applyFont="1" applyFill="1" applyBorder="1" applyAlignment="1" applyProtection="1">
      <alignment horizontal="center" vertical="center"/>
    </xf>
    <xf numFmtId="0" fontId="0" fillId="19" borderId="34" xfId="0" applyFill="1" applyBorder="1" applyAlignment="1" applyProtection="1">
      <alignment horizontal="left" vertical="top" wrapText="1"/>
    </xf>
    <xf numFmtId="0" fontId="0" fillId="19" borderId="16" xfId="0" applyFill="1" applyBorder="1" applyProtection="1"/>
    <xf numFmtId="0" fontId="0" fillId="19" borderId="11" xfId="0" applyFill="1" applyBorder="1" applyProtection="1"/>
    <xf numFmtId="0" fontId="0" fillId="19" borderId="17" xfId="0" applyFill="1" applyBorder="1" applyProtection="1"/>
    <xf numFmtId="0" fontId="0" fillId="19" borderId="35" xfId="0" applyFill="1" applyBorder="1" applyProtection="1"/>
    <xf numFmtId="0" fontId="0" fillId="19" borderId="18" xfId="0" applyFill="1" applyBorder="1" applyProtection="1"/>
    <xf numFmtId="0" fontId="0" fillId="19" borderId="0" xfId="0" applyFill="1" applyBorder="1" applyProtection="1"/>
    <xf numFmtId="0" fontId="0" fillId="19" borderId="19" xfId="0" applyFill="1" applyBorder="1" applyProtection="1"/>
    <xf numFmtId="0" fontId="0" fillId="19" borderId="38" xfId="0" applyFont="1" applyFill="1" applyBorder="1" applyAlignment="1" applyProtection="1">
      <alignment horizontal="left" vertical="top" wrapText="1"/>
    </xf>
    <xf numFmtId="0" fontId="0" fillId="19" borderId="38" xfId="0" applyFill="1" applyBorder="1" applyAlignment="1" applyProtection="1">
      <alignment horizontal="left" vertical="top" wrapText="1"/>
    </xf>
    <xf numFmtId="44" fontId="0" fillId="19" borderId="36" xfId="6" applyFont="1" applyFill="1" applyBorder="1" applyProtection="1"/>
    <xf numFmtId="44" fontId="0" fillId="19" borderId="34" xfId="6" applyFont="1" applyFill="1" applyBorder="1" applyAlignment="1" applyProtection="1">
      <alignment horizontal="left" vertical="top" wrapText="1"/>
    </xf>
    <xf numFmtId="0" fontId="0" fillId="19" borderId="18" xfId="0" applyFill="1" applyBorder="1" applyAlignment="1" applyProtection="1">
      <alignment horizontal="left" vertical="top" wrapText="1"/>
    </xf>
    <xf numFmtId="0" fontId="0" fillId="19" borderId="0" xfId="0" applyFill="1" applyBorder="1" applyAlignment="1" applyProtection="1">
      <alignment horizontal="left" vertical="top" wrapText="1"/>
    </xf>
    <xf numFmtId="0" fontId="0" fillId="19" borderId="19" xfId="0" applyFill="1" applyBorder="1" applyAlignment="1" applyProtection="1">
      <alignment horizontal="left" vertical="top" wrapText="1"/>
    </xf>
    <xf numFmtId="44" fontId="0" fillId="19" borderId="26" xfId="6" applyFont="1" applyFill="1" applyBorder="1" applyProtection="1"/>
    <xf numFmtId="44" fontId="0" fillId="19" borderId="27" xfId="6" applyFont="1" applyFill="1" applyBorder="1" applyProtection="1"/>
    <xf numFmtId="44" fontId="0" fillId="19" borderId="39" xfId="6" applyFont="1" applyFill="1" applyBorder="1" applyProtection="1"/>
    <xf numFmtId="0" fontId="0" fillId="19" borderId="20" xfId="0" applyFill="1" applyBorder="1" applyProtection="1"/>
    <xf numFmtId="0" fontId="0" fillId="19" borderId="10" xfId="0" applyFill="1" applyBorder="1" applyProtection="1"/>
    <xf numFmtId="0" fontId="0" fillId="19" borderId="21" xfId="0" applyFill="1" applyBorder="1" applyProtection="1"/>
    <xf numFmtId="44" fontId="9" fillId="19" borderId="33" xfId="5" applyNumberFormat="1" applyFont="1" applyFill="1" applyBorder="1" applyAlignment="1" applyProtection="1">
      <alignment horizontal="right"/>
    </xf>
    <xf numFmtId="0" fontId="0" fillId="3" borderId="4" xfId="0" applyFont="1" applyFill="1" applyBorder="1" applyProtection="1"/>
    <xf numFmtId="0" fontId="9" fillId="12" borderId="0" xfId="0" applyFont="1" applyFill="1" applyBorder="1" applyAlignment="1" applyProtection="1">
      <alignment horizontal="center" wrapText="1"/>
    </xf>
    <xf numFmtId="44" fontId="11" fillId="16" borderId="11" xfId="6" applyFont="1" applyFill="1" applyBorder="1" applyProtection="1"/>
    <xf numFmtId="44" fontId="11" fillId="16" borderId="18" xfId="6" applyFont="1" applyFill="1" applyBorder="1" applyProtection="1"/>
    <xf numFmtId="44" fontId="11" fillId="16" borderId="16" xfId="6" applyFont="1" applyFill="1" applyBorder="1" applyProtection="1"/>
    <xf numFmtId="44" fontId="34" fillId="16" borderId="31" xfId="6" applyNumberFormat="1" applyFont="1" applyFill="1" applyBorder="1" applyProtection="1"/>
    <xf numFmtId="0" fontId="37" fillId="4" borderId="47" xfId="0" applyFont="1" applyFill="1" applyBorder="1" applyAlignment="1" applyProtection="1">
      <alignment horizontal="left"/>
    </xf>
    <xf numFmtId="0" fontId="34" fillId="12" borderId="40" xfId="0" applyFont="1" applyFill="1" applyBorder="1" applyProtection="1"/>
    <xf numFmtId="0" fontId="9" fillId="12" borderId="10" xfId="0" applyFont="1" applyFill="1" applyBorder="1" applyAlignment="1" applyProtection="1">
      <alignment horizontal="center" wrapText="1"/>
    </xf>
    <xf numFmtId="44" fontId="4" fillId="4" borderId="65" xfId="6" applyFont="1" applyFill="1" applyBorder="1" applyProtection="1"/>
    <xf numFmtId="44" fontId="4" fillId="4" borderId="2" xfId="6" applyFont="1" applyFill="1" applyBorder="1" applyProtection="1"/>
    <xf numFmtId="44" fontId="4" fillId="4" borderId="66" xfId="6" applyFont="1" applyFill="1" applyBorder="1" applyProtection="1"/>
    <xf numFmtId="44" fontId="5" fillId="4" borderId="71" xfId="6" applyNumberFormat="1" applyFont="1" applyFill="1" applyBorder="1" applyProtection="1"/>
    <xf numFmtId="0" fontId="29" fillId="4" borderId="0" xfId="0" applyFont="1" applyFill="1" applyBorder="1" applyAlignment="1" applyProtection="1">
      <protection locked="0"/>
    </xf>
    <xf numFmtId="0" fontId="2" fillId="10" borderId="13" xfId="0" applyFont="1" applyFill="1" applyBorder="1" applyAlignment="1" applyProtection="1">
      <alignment vertical="center"/>
      <protection locked="0"/>
    </xf>
    <xf numFmtId="0" fontId="2" fillId="10" borderId="23" xfId="0" applyFont="1" applyFill="1" applyBorder="1" applyAlignment="1" applyProtection="1">
      <alignment vertical="center"/>
      <protection locked="0"/>
    </xf>
    <xf numFmtId="0" fontId="7" fillId="6" borderId="55" xfId="0" applyFont="1" applyFill="1" applyBorder="1" applyAlignment="1" applyProtection="1">
      <alignment vertical="center"/>
    </xf>
    <xf numFmtId="0" fontId="7" fillId="6" borderId="54" xfId="0" applyFont="1" applyFill="1" applyBorder="1" applyAlignment="1" applyProtection="1">
      <alignment horizontal="left" vertical="center"/>
    </xf>
    <xf numFmtId="0" fontId="7" fillId="6" borderId="56" xfId="0" applyFont="1" applyFill="1" applyBorder="1" applyAlignment="1" applyProtection="1">
      <alignment vertical="center"/>
    </xf>
    <xf numFmtId="0" fontId="7" fillId="6" borderId="57" xfId="0" applyFont="1" applyFill="1" applyBorder="1" applyAlignment="1" applyProtection="1">
      <alignment vertical="center"/>
    </xf>
    <xf numFmtId="0" fontId="3" fillId="4" borderId="33" xfId="0" applyFont="1" applyFill="1" applyBorder="1" applyAlignment="1" applyProtection="1">
      <alignment horizontal="right"/>
    </xf>
    <xf numFmtId="0" fontId="3" fillId="4" borderId="25" xfId="0" applyFont="1" applyFill="1" applyBorder="1" applyAlignment="1" applyProtection="1">
      <alignment horizontal="right"/>
    </xf>
    <xf numFmtId="0" fontId="3" fillId="4" borderId="26" xfId="0" applyFont="1" applyFill="1" applyBorder="1" applyAlignment="1" applyProtection="1">
      <alignment horizontal="right"/>
    </xf>
    <xf numFmtId="0" fontId="3" fillId="4" borderId="27" xfId="0" applyFont="1" applyFill="1" applyBorder="1" applyAlignment="1" applyProtection="1">
      <alignment horizontal="right"/>
    </xf>
    <xf numFmtId="0" fontId="7" fillId="3" borderId="31" xfId="0" applyFont="1" applyFill="1" applyBorder="1" applyAlignment="1" applyProtection="1">
      <alignment horizontal="center" vertical="center"/>
      <protection locked="0"/>
    </xf>
    <xf numFmtId="0" fontId="7" fillId="3" borderId="47" xfId="0"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protection locked="0"/>
    </xf>
    <xf numFmtId="0" fontId="29" fillId="4" borderId="0" xfId="0" applyFont="1" applyFill="1" applyBorder="1" applyAlignment="1" applyProtection="1">
      <alignment horizontal="center" vertical="center"/>
    </xf>
    <xf numFmtId="0" fontId="29" fillId="4" borderId="10" xfId="0" applyFont="1" applyFill="1" applyBorder="1" applyAlignment="1" applyProtection="1">
      <alignment horizontal="center" vertical="center"/>
    </xf>
    <xf numFmtId="0" fontId="3" fillId="4" borderId="18" xfId="0" applyFont="1" applyFill="1" applyBorder="1" applyAlignment="1" applyProtection="1">
      <alignment horizontal="right"/>
    </xf>
    <xf numFmtId="0" fontId="27" fillId="0" borderId="25" xfId="0" applyFont="1" applyBorder="1" applyAlignment="1" applyProtection="1">
      <alignment horizontal="center" vertical="center" wrapText="1"/>
    </xf>
    <xf numFmtId="0" fontId="27" fillId="0" borderId="27" xfId="0" applyFont="1" applyBorder="1" applyAlignment="1" applyProtection="1">
      <alignment horizontal="center" vertical="center" wrapText="1"/>
    </xf>
    <xf numFmtId="0" fontId="27" fillId="0" borderId="38" xfId="0" applyFont="1" applyBorder="1" applyAlignment="1" applyProtection="1">
      <alignment horizontal="center" vertical="center" wrapText="1"/>
    </xf>
    <xf numFmtId="0" fontId="6" fillId="4" borderId="11" xfId="0" applyFont="1" applyFill="1" applyBorder="1" applyAlignment="1" applyProtection="1">
      <alignment horizontal="left" vertical="center"/>
    </xf>
    <xf numFmtId="0" fontId="6" fillId="4" borderId="58" xfId="0" applyFont="1" applyFill="1" applyBorder="1" applyAlignment="1" applyProtection="1">
      <alignment horizontal="left" vertical="center"/>
    </xf>
    <xf numFmtId="0" fontId="0" fillId="4" borderId="68" xfId="0" applyFill="1" applyBorder="1" applyAlignment="1" applyProtection="1">
      <alignment horizontal="center"/>
    </xf>
    <xf numFmtId="0" fontId="0" fillId="4" borderId="67" xfId="0" applyFill="1" applyBorder="1" applyAlignment="1" applyProtection="1">
      <alignment horizontal="center"/>
    </xf>
    <xf numFmtId="0" fontId="29" fillId="4" borderId="0" xfId="0" applyFont="1" applyFill="1" applyBorder="1" applyAlignment="1" applyProtection="1">
      <alignment horizontal="center"/>
    </xf>
    <xf numFmtId="0" fontId="7" fillId="0" borderId="3" xfId="0" applyFont="1" applyBorder="1" applyAlignment="1" applyProtection="1">
      <alignment horizontal="center"/>
    </xf>
    <xf numFmtId="0" fontId="7" fillId="0" borderId="7" xfId="0" applyFont="1" applyBorder="1" applyAlignment="1" applyProtection="1">
      <alignment horizontal="center"/>
    </xf>
    <xf numFmtId="0" fontId="28" fillId="0" borderId="3" xfId="0" applyFont="1" applyBorder="1" applyAlignment="1" applyProtection="1">
      <alignment horizontal="center"/>
    </xf>
    <xf numFmtId="0" fontId="28" fillId="0" borderId="7" xfId="0" applyFont="1" applyBorder="1" applyAlignment="1" applyProtection="1">
      <alignment horizontal="center"/>
    </xf>
    <xf numFmtId="0" fontId="2" fillId="2" borderId="2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xf>
    <xf numFmtId="0" fontId="6" fillId="4" borderId="19"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6" fillId="4" borderId="21" xfId="0" applyFont="1" applyFill="1" applyBorder="1" applyAlignment="1" applyProtection="1">
      <alignment horizontal="center" vertical="center"/>
    </xf>
    <xf numFmtId="164" fontId="2" fillId="0" borderId="0" xfId="0" applyNumberFormat="1" applyFont="1" applyFill="1" applyAlignment="1" applyProtection="1">
      <alignment horizontal="center"/>
      <protection locked="0"/>
    </xf>
    <xf numFmtId="0" fontId="8" fillId="6" borderId="47" xfId="0" applyFont="1" applyFill="1" applyBorder="1" applyAlignment="1" applyProtection="1">
      <alignment horizontal="left"/>
    </xf>
    <xf numFmtId="0" fontId="8" fillId="6" borderId="52" xfId="0" applyFont="1" applyFill="1" applyBorder="1" applyAlignment="1" applyProtection="1">
      <alignment horizontal="left"/>
    </xf>
    <xf numFmtId="0" fontId="7" fillId="6" borderId="54" xfId="0" applyFont="1" applyFill="1" applyBorder="1" applyAlignment="1" applyProtection="1">
      <alignment horizontal="center" vertical="center"/>
    </xf>
    <xf numFmtId="0" fontId="7" fillId="6" borderId="55" xfId="0" applyFont="1" applyFill="1" applyBorder="1" applyAlignment="1" applyProtection="1">
      <alignment horizontal="center" vertical="center"/>
    </xf>
    <xf numFmtId="0" fontId="7" fillId="6" borderId="56" xfId="0" applyFont="1" applyFill="1" applyBorder="1" applyAlignment="1" applyProtection="1">
      <alignment horizontal="center" vertical="center"/>
    </xf>
    <xf numFmtId="0" fontId="7" fillId="6" borderId="57"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47" xfId="0" applyFont="1" applyFill="1" applyBorder="1" applyAlignment="1" applyProtection="1">
      <alignment horizontal="center" vertical="center"/>
    </xf>
    <xf numFmtId="0" fontId="7" fillId="3" borderId="48" xfId="0" applyFont="1" applyFill="1" applyBorder="1" applyAlignment="1" applyProtection="1">
      <alignment horizontal="center" vertical="center"/>
    </xf>
    <xf numFmtId="0" fontId="54" fillId="4" borderId="25" xfId="0" applyFont="1" applyFill="1" applyBorder="1" applyAlignment="1" applyProtection="1">
      <alignment horizontal="center" vertical="center" wrapText="1"/>
    </xf>
    <xf numFmtId="0" fontId="54" fillId="4" borderId="27" xfId="0" applyFont="1" applyFill="1" applyBorder="1" applyAlignment="1" applyProtection="1">
      <alignment horizontal="center" vertical="center" wrapText="1"/>
    </xf>
    <xf numFmtId="0" fontId="54" fillId="4" borderId="38" xfId="0"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0" fillId="0" borderId="0" xfId="0" applyNumberFormat="1" applyFill="1" applyProtection="1">
      <protection locked="0"/>
    </xf>
    <xf numFmtId="0" fontId="18" fillId="0" borderId="0" xfId="0" applyFont="1" applyFill="1" applyBorder="1" applyProtection="1">
      <protection locked="0"/>
    </xf>
    <xf numFmtId="166" fontId="2" fillId="0" borderId="0" xfId="0" applyNumberFormat="1" applyFont="1" applyFill="1" applyBorder="1" applyAlignment="1" applyProtection="1">
      <alignment horizontal="left"/>
      <protection locked="0"/>
    </xf>
    <xf numFmtId="2" fontId="2" fillId="0" borderId="0" xfId="0" applyNumberFormat="1" applyFont="1" applyFill="1" applyBorder="1" applyAlignment="1" applyProtection="1">
      <alignment horizontal="center" wrapText="1"/>
      <protection locked="0"/>
    </xf>
    <xf numFmtId="164" fontId="0" fillId="0" borderId="0" xfId="0" applyNumberFormat="1" applyFill="1" applyBorder="1" applyProtection="1">
      <protection locked="0"/>
    </xf>
    <xf numFmtId="168" fontId="2" fillId="0" borderId="0" xfId="0" applyNumberFormat="1" applyFont="1" applyFill="1" applyProtection="1">
      <protection locked="0"/>
    </xf>
    <xf numFmtId="0" fontId="0" fillId="0" borderId="0" xfId="0" applyFill="1" applyBorder="1"/>
    <xf numFmtId="0" fontId="0" fillId="0" borderId="73" xfId="0" applyFont="1" applyFill="1" applyBorder="1" applyProtection="1">
      <protection locked="0"/>
    </xf>
    <xf numFmtId="0" fontId="0" fillId="0" borderId="73" xfId="0" applyFont="1" applyFill="1" applyBorder="1" applyAlignment="1" applyProtection="1">
      <protection locked="0"/>
    </xf>
    <xf numFmtId="0" fontId="0" fillId="0" borderId="73" xfId="0" applyFill="1" applyBorder="1" applyAlignment="1" applyProtection="1">
      <protection locked="0"/>
    </xf>
    <xf numFmtId="0" fontId="0" fillId="0" borderId="72" xfId="0" applyFill="1" applyBorder="1" applyAlignment="1" applyProtection="1">
      <protection locked="0"/>
    </xf>
    <xf numFmtId="0" fontId="0" fillId="0" borderId="74" xfId="0" applyFill="1" applyBorder="1" applyProtection="1">
      <protection locked="0"/>
    </xf>
  </cellXfs>
  <cellStyles count="8">
    <cellStyle name="Farve3" xfId="5" builtinId="37"/>
    <cellStyle name="Komma" xfId="1" builtinId="3"/>
    <cellStyle name="Neutral" xfId="4" builtinId="28"/>
    <cellStyle name="Normal" xfId="0" builtinId="0"/>
    <cellStyle name="Procent" xfId="3" builtinId="5"/>
    <cellStyle name="Procent 2" xfId="2" xr:uid="{00000000-0005-0000-0000-000003000000}"/>
    <cellStyle name="Valuta" xfId="6" builtinId="4"/>
    <cellStyle name="Valuta 2" xfId="7" xr:uid="{00000000-0005-0000-0000-000030000000}"/>
  </cellStyles>
  <dxfs count="538">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rgb="FF285644"/>
      </font>
      <fill>
        <patternFill>
          <bgColor rgb="FF285644"/>
        </patternFill>
      </fill>
    </dxf>
    <dxf>
      <font>
        <color theme="0" tint="-0.14996795556505021"/>
      </font>
      <fill>
        <patternFill>
          <bgColor theme="0" tint="-0.14996795556505021"/>
        </patternFill>
      </fill>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285644"/>
      </font>
      <fill>
        <patternFill>
          <bgColor rgb="FF285644"/>
        </patternFill>
      </fill>
    </dxf>
    <dxf>
      <font>
        <color rgb="FF285644"/>
      </font>
      <fill>
        <patternFill>
          <bgColor rgb="FF285644"/>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ont>
        <color rgb="FF285644"/>
      </font>
    </dxf>
    <dxf>
      <font>
        <color rgb="FF285644"/>
      </font>
    </dxf>
    <dxf>
      <font>
        <color rgb="FF285644"/>
      </font>
    </dxf>
    <dxf>
      <font>
        <color rgb="FF285644"/>
      </font>
    </dxf>
    <dxf>
      <font>
        <color rgb="FF285644"/>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rgb="FF285644"/>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rgb="FF285644"/>
      </font>
      <fill>
        <patternFill>
          <bgColor rgb="FF285644"/>
        </patternFill>
      </fill>
    </dxf>
    <dxf>
      <font>
        <color theme="1"/>
      </font>
      <fill>
        <patternFill>
          <bgColor rgb="FFCC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font>
        <color theme="1"/>
      </font>
      <fill>
        <patternFill>
          <bgColor theme="0"/>
        </patternFill>
      </fill>
      <border>
        <top style="thin">
          <color auto="1"/>
        </top>
        <vertical/>
        <horizontal/>
      </border>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border>
        <left style="thin">
          <color auto="1"/>
        </left>
        <vertical/>
        <horizontal/>
      </border>
    </dxf>
    <dxf>
      <font>
        <color theme="1"/>
      </font>
      <fill>
        <patternFill>
          <bgColor theme="0"/>
        </patternFill>
      </fill>
      <border>
        <top style="thin">
          <color auto="1"/>
        </top>
        <vertical/>
        <horizontal/>
      </border>
    </dxf>
    <dxf>
      <font>
        <color theme="1"/>
      </font>
      <fill>
        <patternFill>
          <bgColor theme="0"/>
        </patternFill>
      </fill>
      <border>
        <right style="thin">
          <color auto="1"/>
        </right>
        <top style="thin">
          <color auto="1"/>
        </top>
        <vertical/>
        <horizontal/>
      </border>
    </dxf>
    <dxf>
      <font>
        <color theme="1"/>
      </font>
      <fill>
        <patternFill>
          <bgColor rgb="FFCC0000"/>
        </patternFill>
      </fill>
    </dxf>
    <dxf>
      <font>
        <color theme="1"/>
      </font>
      <fill>
        <patternFill>
          <bgColor rgb="FFCC0000"/>
        </patternFill>
      </fill>
    </dxf>
    <dxf>
      <font>
        <color rgb="FF285644"/>
      </font>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b/>
        <i val="0"/>
        <color theme="0"/>
      </font>
      <fill>
        <patternFill>
          <bgColor rgb="FF285644"/>
        </patternFill>
      </fill>
    </dxf>
    <dxf>
      <font>
        <color rgb="FF990033"/>
      </font>
      <fill>
        <patternFill>
          <bgColor rgb="FFFFCCCC"/>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minor"/>
      </font>
      <numFmt numFmtId="13" formatCode="0%"/>
      <fill>
        <patternFill patternType="solid">
          <fgColor theme="4" tint="0.59999389629810485"/>
          <bgColor theme="4" tint="0.5999938962981048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minor"/>
      </font>
      <fill>
        <patternFill patternType="solid">
          <fgColor theme="4" tint="0.79998168889431442"/>
          <bgColor theme="4" tint="0.79998168889431442"/>
        </patternFill>
      </fill>
      <border diagonalUp="0" diagonalDown="0">
        <left/>
        <right style="thin">
          <color auto="1"/>
        </right>
        <top style="thin">
          <color auto="1"/>
        </top>
        <bottom style="thin">
          <color auto="1"/>
        </bottom>
        <vertical/>
        <horizontal/>
      </border>
    </dxf>
    <dxf>
      <border outline="0">
        <left style="medium">
          <color rgb="FF000000"/>
        </left>
        <bottom style="medium">
          <color rgb="FF000000"/>
        </bottom>
      </border>
    </dxf>
    <dxf>
      <border outline="0">
        <bottom style="medium">
          <color auto="1"/>
        </bottom>
      </border>
    </dxf>
    <dxf>
      <font>
        <b/>
        <i val="0"/>
        <strike val="0"/>
        <condense val="0"/>
        <extend val="0"/>
        <outline val="0"/>
        <shadow val="0"/>
        <u val="none"/>
        <vertAlign val="baseline"/>
        <sz val="11"/>
        <color theme="0"/>
        <name val="Arial"/>
        <family val="2"/>
        <scheme val="minor"/>
      </font>
      <fill>
        <patternFill patternType="solid">
          <fgColor indexed="64"/>
          <bgColor theme="9" tint="-0.249977111117893"/>
        </patternFill>
      </fill>
      <alignment horizontal="general" vertical="top" textRotation="0" wrapText="1" indent="0" justifyLastLine="0" shrinkToFit="0" readingOrder="0"/>
      <border diagonalUp="0" diagonalDown="0" outline="0">
        <left style="thin">
          <color theme="0"/>
        </left>
        <right style="thin">
          <color theme="0"/>
        </right>
        <top/>
        <bottom/>
      </border>
    </dxf>
    <dxf>
      <numFmt numFmtId="13" formatCode="0%"/>
      <border diagonalUp="0" diagonalDown="0">
        <left style="thin">
          <color auto="1"/>
        </left>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outline="0">
        <left style="medium">
          <color rgb="FF000000"/>
        </left>
        <right style="medium">
          <color rgb="FF000000"/>
        </right>
        <bottom style="medium">
          <color rgb="FF000000"/>
        </bottom>
      </border>
    </dxf>
    <dxf>
      <protection locked="1" hidden="0"/>
    </dxf>
    <dxf>
      <border outline="0">
        <bottom style="medium">
          <color auto="1"/>
        </bottom>
      </border>
    </dxf>
    <dxf>
      <font>
        <b val="0"/>
        <i val="0"/>
        <strike val="0"/>
        <condense val="0"/>
        <extend val="0"/>
        <outline val="0"/>
        <shadow val="0"/>
        <u val="none"/>
        <vertAlign val="baseline"/>
        <sz val="11"/>
        <color theme="0"/>
        <name val="Arial"/>
        <family val="2"/>
        <scheme val="minor"/>
      </font>
      <fill>
        <patternFill patternType="solid">
          <fgColor indexed="64"/>
          <bgColor theme="9" tint="-0.249977111117893"/>
        </patternFill>
      </fill>
      <alignment horizontal="general" vertical="top" textRotation="0" wrapText="1" indent="0" justifyLastLine="0" shrinkToFit="0" readingOrder="0"/>
      <protection locked="1" hidden="0"/>
    </dxf>
    <dxf>
      <numFmt numFmtId="13" formatCode="0%"/>
      <border diagonalUp="0" diagonalDown="0">
        <left style="thin">
          <color auto="1"/>
        </left>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outline="0">
        <left style="medium">
          <color rgb="FF000000"/>
        </left>
        <right style="medium">
          <color rgb="FF000000"/>
        </right>
        <bottom style="medium">
          <color rgb="FF000000"/>
        </bottom>
      </border>
    </dxf>
    <dxf>
      <protection locked="1" hidden="0"/>
    </dxf>
    <dxf>
      <border outline="0">
        <bottom style="medium">
          <color auto="1"/>
        </bottom>
      </border>
    </dxf>
    <dxf>
      <font>
        <b val="0"/>
        <i val="0"/>
        <strike val="0"/>
        <condense val="0"/>
        <extend val="0"/>
        <outline val="0"/>
        <shadow val="0"/>
        <u val="none"/>
        <vertAlign val="baseline"/>
        <sz val="11"/>
        <color theme="0"/>
        <name val="Arial"/>
        <family val="2"/>
        <scheme val="minor"/>
      </font>
      <fill>
        <patternFill patternType="solid">
          <fgColor indexed="64"/>
          <bgColor theme="9" tint="-0.249977111117893"/>
        </patternFill>
      </fill>
      <alignment horizontal="general" vertical="top" textRotation="0" wrapText="1" indent="0" justifyLastLine="0" shrinkToFit="0" readingOrder="0"/>
      <protection locked="1" hidden="0"/>
    </dxf>
    <dxf>
      <numFmt numFmtId="13" formatCode="0%"/>
      <border diagonalUp="0" diagonalDown="0">
        <left style="thin">
          <color auto="1"/>
        </left>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numFmt numFmtId="13" formatCode="0%"/>
      <border diagonalUp="0" diagonalDown="0">
        <left style="thin">
          <color auto="1"/>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diagonalUp="0" diagonalDown="0">
        <left/>
        <right style="thin">
          <color auto="1"/>
        </right>
        <top style="thin">
          <color auto="1"/>
        </top>
        <bottom style="thin">
          <color auto="1"/>
        </bottom>
        <vertical/>
        <horizontal/>
      </border>
      <protection locked="1" hidden="0"/>
    </dxf>
    <dxf>
      <border outline="0">
        <left style="medium">
          <color indexed="64"/>
        </left>
        <right style="medium">
          <color indexed="64"/>
        </right>
        <bottom style="medium">
          <color indexed="64"/>
        </bottom>
      </border>
    </dxf>
    <dxf>
      <protection locked="1" hidden="0"/>
    </dxf>
    <dxf>
      <border outline="0">
        <bottom style="medium">
          <color auto="1"/>
        </bottom>
      </border>
    </dxf>
    <dxf>
      <font>
        <b val="0"/>
        <i val="0"/>
        <strike val="0"/>
        <condense val="0"/>
        <extend val="0"/>
        <outline val="0"/>
        <shadow val="0"/>
        <u val="none"/>
        <vertAlign val="baseline"/>
        <sz val="11"/>
        <color theme="0"/>
        <name val="Arial"/>
        <family val="2"/>
        <scheme val="minor"/>
      </font>
      <fill>
        <patternFill patternType="solid">
          <fgColor indexed="64"/>
          <bgColor theme="9" tint="-0.249977111117893"/>
        </patternFill>
      </fill>
      <alignment horizontal="general" vertical="top" textRotation="0" wrapText="1" indent="0" justifyLastLine="0" shrinkToFit="0" readingOrder="0"/>
      <protection locked="1" hidden="0"/>
    </dxf>
    <dxf>
      <fill>
        <patternFill>
          <bgColor rgb="FFC00000"/>
        </patternFill>
      </fill>
    </dxf>
    <dxf>
      <fill>
        <patternFill>
          <bgColor rgb="FFC00000"/>
        </patternFill>
      </fill>
    </dxf>
    <dxf>
      <fill>
        <patternFill>
          <bgColor rgb="FF92D050"/>
        </patternFill>
      </fill>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ont>
        <color rgb="FF9C0006"/>
      </font>
      <fill>
        <patternFill>
          <bgColor rgb="FFFFC7CE"/>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mruColors>
      <color rgb="FFFFFFFF"/>
      <color rgb="FF009999"/>
      <color rgb="FF9C0006"/>
      <color rgb="FFFFC7CE"/>
      <color rgb="FF285644"/>
      <color rgb="FF008080"/>
      <color rgb="FFCC0000"/>
      <color rgb="FFCCFFFF"/>
      <color rgb="FF01424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299357</xdr:colOff>
      <xdr:row>6</xdr:row>
      <xdr:rowOff>114903</xdr:rowOff>
    </xdr:from>
    <xdr:to>
      <xdr:col>9</xdr:col>
      <xdr:colOff>1221341</xdr:colOff>
      <xdr:row>11</xdr:row>
      <xdr:rowOff>81642</xdr:rowOff>
    </xdr:to>
    <xdr:sp macro="" textlink="">
      <xdr:nvSpPr>
        <xdr:cNvPr id="2" name="Tekstfelt 1">
          <a:extLst>
            <a:ext uri="{FF2B5EF4-FFF2-40B4-BE49-F238E27FC236}">
              <a16:creationId xmlns:a16="http://schemas.microsoft.com/office/drawing/2014/main" id="{A77E70DC-8B47-4C58-BDC5-70D75116F079}"/>
            </a:ext>
          </a:extLst>
        </xdr:cNvPr>
        <xdr:cNvSpPr txBox="1"/>
      </xdr:nvSpPr>
      <xdr:spPr>
        <a:xfrm>
          <a:off x="15362464" y="1625296"/>
          <a:ext cx="5140198" cy="211666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 indsætter celle ID som sum af løn (eksempelvis: =0,3*B17)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 som =0,44*B32.</a:t>
          </a:r>
        </a:p>
        <a:p>
          <a:endParaRPr lang="da-DK" sz="1000">
            <a:effectLst/>
          </a:endParaRPr>
        </a:p>
      </xdr:txBody>
    </xdr:sp>
    <xdr:clientData/>
  </xdr:twoCellAnchor>
  <xdr:twoCellAnchor>
    <xdr:from>
      <xdr:col>6</xdr:col>
      <xdr:colOff>122465</xdr:colOff>
      <xdr:row>36</xdr:row>
      <xdr:rowOff>122465</xdr:rowOff>
    </xdr:from>
    <xdr:to>
      <xdr:col>8</xdr:col>
      <xdr:colOff>1044449</xdr:colOff>
      <xdr:row>41</xdr:row>
      <xdr:rowOff>95251</xdr:rowOff>
    </xdr:to>
    <xdr:sp macro="" textlink="">
      <xdr:nvSpPr>
        <xdr:cNvPr id="3" name="Tekstfelt 2">
          <a:extLst>
            <a:ext uri="{FF2B5EF4-FFF2-40B4-BE49-F238E27FC236}">
              <a16:creationId xmlns:a16="http://schemas.microsoft.com/office/drawing/2014/main" id="{FE4157EB-BAA3-43ED-ABF2-EBEC3915B081}"/>
            </a:ext>
          </a:extLst>
        </xdr:cNvPr>
        <xdr:cNvSpPr txBox="1"/>
      </xdr:nvSpPr>
      <xdr:spPr>
        <a:xfrm>
          <a:off x="13076465" y="11906251"/>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(B63) indsætter celle ID som sum af løn (eksempelvis: =0,3*B47)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(B63) som =0,44*B62.</a:t>
          </a:r>
        </a:p>
        <a:p>
          <a:endParaRPr lang="da-DK" sz="1000">
            <a:effectLst/>
          </a:endParaRPr>
        </a:p>
      </xdr:txBody>
    </xdr:sp>
    <xdr:clientData/>
  </xdr:twoCellAnchor>
  <xdr:twoCellAnchor>
    <xdr:from>
      <xdr:col>6</xdr:col>
      <xdr:colOff>122464</xdr:colOff>
      <xdr:row>66</xdr:row>
      <xdr:rowOff>136072</xdr:rowOff>
    </xdr:from>
    <xdr:to>
      <xdr:col>8</xdr:col>
      <xdr:colOff>1044448</xdr:colOff>
      <xdr:row>71</xdr:row>
      <xdr:rowOff>122464</xdr:rowOff>
    </xdr:to>
    <xdr:sp macro="" textlink="">
      <xdr:nvSpPr>
        <xdr:cNvPr id="4" name="Tekstfelt 3">
          <a:extLst>
            <a:ext uri="{FF2B5EF4-FFF2-40B4-BE49-F238E27FC236}">
              <a16:creationId xmlns:a16="http://schemas.microsoft.com/office/drawing/2014/main" id="{5D60F461-1119-4321-A6F6-3720FEA6F6FD}"/>
            </a:ext>
          </a:extLst>
        </xdr:cNvPr>
        <xdr:cNvSpPr txBox="1"/>
      </xdr:nvSpPr>
      <xdr:spPr>
        <a:xfrm>
          <a:off x="13076464" y="21961929"/>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(B93) indsætter celle ID som sum af løn (eksempelvis: =0,3*B77)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(B93) som =0,44*B92.</a:t>
          </a:r>
        </a:p>
        <a:p>
          <a:endParaRPr lang="da-DK" sz="1000">
            <a:effectLst/>
          </a:endParaRPr>
        </a:p>
      </xdr:txBody>
    </xdr:sp>
    <xdr:clientData/>
  </xdr:twoCellAnchor>
  <xdr:twoCellAnchor>
    <xdr:from>
      <xdr:col>6</xdr:col>
      <xdr:colOff>108856</xdr:colOff>
      <xdr:row>96</xdr:row>
      <xdr:rowOff>136070</xdr:rowOff>
    </xdr:from>
    <xdr:to>
      <xdr:col>8</xdr:col>
      <xdr:colOff>1030840</xdr:colOff>
      <xdr:row>101</xdr:row>
      <xdr:rowOff>122463</xdr:rowOff>
    </xdr:to>
    <xdr:sp macro="" textlink="">
      <xdr:nvSpPr>
        <xdr:cNvPr id="5" name="Tekstfelt 4">
          <a:extLst>
            <a:ext uri="{FF2B5EF4-FFF2-40B4-BE49-F238E27FC236}">
              <a16:creationId xmlns:a16="http://schemas.microsoft.com/office/drawing/2014/main" id="{B3C24E4D-C2D8-4B76-B31C-A06E4D0A8410}"/>
            </a:ext>
          </a:extLst>
        </xdr:cNvPr>
        <xdr:cNvSpPr txBox="1"/>
      </xdr:nvSpPr>
      <xdr:spPr>
        <a:xfrm>
          <a:off x="13062856" y="32003999"/>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(B123) indsætter celle ID som sum af løn (eksempelvis: =0,3*B107)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(B123) som =0,44*B122.</a:t>
          </a:r>
        </a:p>
        <a:p>
          <a:endParaRPr lang="da-DK" sz="1000">
            <a:effectLst/>
          </a:endParaRPr>
        </a:p>
      </xdr:txBody>
    </xdr:sp>
    <xdr:clientData/>
  </xdr:twoCellAnchor>
  <xdr:twoCellAnchor>
    <xdr:from>
      <xdr:col>6</xdr:col>
      <xdr:colOff>122464</xdr:colOff>
      <xdr:row>126</xdr:row>
      <xdr:rowOff>149680</xdr:rowOff>
    </xdr:from>
    <xdr:to>
      <xdr:col>8</xdr:col>
      <xdr:colOff>1044448</xdr:colOff>
      <xdr:row>131</xdr:row>
      <xdr:rowOff>122465</xdr:rowOff>
    </xdr:to>
    <xdr:sp macro="" textlink="">
      <xdr:nvSpPr>
        <xdr:cNvPr id="6" name="Tekstfelt 5">
          <a:extLst>
            <a:ext uri="{FF2B5EF4-FFF2-40B4-BE49-F238E27FC236}">
              <a16:creationId xmlns:a16="http://schemas.microsoft.com/office/drawing/2014/main" id="{2AEC0B97-070F-442D-889C-2B6AD6E223E5}"/>
            </a:ext>
          </a:extLst>
        </xdr:cNvPr>
        <xdr:cNvSpPr txBox="1"/>
      </xdr:nvSpPr>
      <xdr:spPr>
        <a:xfrm>
          <a:off x="13076464" y="42059680"/>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(B153) indsætter celle ID som sum af løn (eksempelvis: =0,3*B137)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(B153) som =0,44*B152.</a:t>
          </a:r>
        </a:p>
        <a:p>
          <a:endParaRPr lang="da-DK" sz="1000">
            <a:effectLst/>
          </a:endParaRPr>
        </a:p>
      </xdr:txBody>
    </xdr:sp>
    <xdr:clientData/>
  </xdr:twoCellAnchor>
  <xdr:twoCellAnchor>
    <xdr:from>
      <xdr:col>6</xdr:col>
      <xdr:colOff>68037</xdr:colOff>
      <xdr:row>156</xdr:row>
      <xdr:rowOff>136070</xdr:rowOff>
    </xdr:from>
    <xdr:to>
      <xdr:col>8</xdr:col>
      <xdr:colOff>990021</xdr:colOff>
      <xdr:row>161</xdr:row>
      <xdr:rowOff>108856</xdr:rowOff>
    </xdr:to>
    <xdr:sp macro="" textlink="">
      <xdr:nvSpPr>
        <xdr:cNvPr id="7" name="Tekstfelt 6">
          <a:extLst>
            <a:ext uri="{FF2B5EF4-FFF2-40B4-BE49-F238E27FC236}">
              <a16:creationId xmlns:a16="http://schemas.microsoft.com/office/drawing/2014/main" id="{72112390-096E-4298-9F5A-C8FAA26BF7C2}"/>
            </a:ext>
          </a:extLst>
        </xdr:cNvPr>
        <xdr:cNvSpPr txBox="1"/>
      </xdr:nvSpPr>
      <xdr:spPr>
        <a:xfrm>
          <a:off x="13022037" y="52088141"/>
          <a:ext cx="5140198" cy="2027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(B183) indsætter celle ID som sum af løn (eksempelvis: =0,3*B167)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(B183) som =0,44*B182.</a:t>
          </a:r>
        </a:p>
        <a:p>
          <a:endParaRPr lang="da-DK" sz="1000">
            <a:effectLst/>
          </a:endParaRPr>
        </a:p>
      </xdr:txBody>
    </xdr:sp>
    <xdr:clientData/>
  </xdr:twoCellAnchor>
  <xdr:twoCellAnchor>
    <xdr:from>
      <xdr:col>6</xdr:col>
      <xdr:colOff>54429</xdr:colOff>
      <xdr:row>186</xdr:row>
      <xdr:rowOff>122463</xdr:rowOff>
    </xdr:from>
    <xdr:to>
      <xdr:col>8</xdr:col>
      <xdr:colOff>976413</xdr:colOff>
      <xdr:row>191</xdr:row>
      <xdr:rowOff>122465</xdr:rowOff>
    </xdr:to>
    <xdr:sp macro="" textlink="">
      <xdr:nvSpPr>
        <xdr:cNvPr id="8" name="Tekstfelt 7">
          <a:extLst>
            <a:ext uri="{FF2B5EF4-FFF2-40B4-BE49-F238E27FC236}">
              <a16:creationId xmlns:a16="http://schemas.microsoft.com/office/drawing/2014/main" id="{C30F07FA-6BE2-4867-A8C0-28A756947C41}"/>
            </a:ext>
          </a:extLst>
        </xdr:cNvPr>
        <xdr:cNvSpPr txBox="1"/>
      </xdr:nvSpPr>
      <xdr:spPr>
        <a:xfrm>
          <a:off x="13008429" y="62116606"/>
          <a:ext cx="5140198" cy="20546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(B213) indsætter celle ID som sum af løn (eksempelvis: =0,3*B197)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(B213) som =0,44*B212.</a:t>
          </a:r>
        </a:p>
        <a:p>
          <a:endParaRPr lang="da-DK" sz="1000">
            <a:effectLst/>
          </a:endParaRPr>
        </a:p>
      </xdr:txBody>
    </xdr:sp>
    <xdr:clientData/>
  </xdr:twoCellAnchor>
  <xdr:twoCellAnchor>
    <xdr:from>
      <xdr:col>6</xdr:col>
      <xdr:colOff>68036</xdr:colOff>
      <xdr:row>216</xdr:row>
      <xdr:rowOff>122464</xdr:rowOff>
    </xdr:from>
    <xdr:to>
      <xdr:col>8</xdr:col>
      <xdr:colOff>990020</xdr:colOff>
      <xdr:row>221</xdr:row>
      <xdr:rowOff>122463</xdr:rowOff>
    </xdr:to>
    <xdr:sp macro="" textlink="">
      <xdr:nvSpPr>
        <xdr:cNvPr id="9" name="Tekstfelt 8">
          <a:extLst>
            <a:ext uri="{FF2B5EF4-FFF2-40B4-BE49-F238E27FC236}">
              <a16:creationId xmlns:a16="http://schemas.microsoft.com/office/drawing/2014/main" id="{5E891D96-7F1B-42BD-B118-1C8211A68BB2}"/>
            </a:ext>
          </a:extLst>
        </xdr:cNvPr>
        <xdr:cNvSpPr txBox="1"/>
      </xdr:nvSpPr>
      <xdr:spPr>
        <a:xfrm>
          <a:off x="13022036" y="72158678"/>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(B243) indsætter celle ID som sum af løn (eksempelvis: =0,3*B227)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(B243) som =0,44*B242.</a:t>
          </a:r>
        </a:p>
        <a:p>
          <a:endParaRPr lang="da-DK" sz="1000">
            <a:effectLst/>
          </a:endParaRPr>
        </a:p>
      </xdr:txBody>
    </xdr:sp>
    <xdr:clientData/>
  </xdr:twoCellAnchor>
  <xdr:twoCellAnchor>
    <xdr:from>
      <xdr:col>6</xdr:col>
      <xdr:colOff>68036</xdr:colOff>
      <xdr:row>246</xdr:row>
      <xdr:rowOff>136070</xdr:rowOff>
    </xdr:from>
    <xdr:to>
      <xdr:col>8</xdr:col>
      <xdr:colOff>990020</xdr:colOff>
      <xdr:row>251</xdr:row>
      <xdr:rowOff>122463</xdr:rowOff>
    </xdr:to>
    <xdr:sp macro="" textlink="">
      <xdr:nvSpPr>
        <xdr:cNvPr id="10" name="Tekstfelt 9">
          <a:extLst>
            <a:ext uri="{FF2B5EF4-FFF2-40B4-BE49-F238E27FC236}">
              <a16:creationId xmlns:a16="http://schemas.microsoft.com/office/drawing/2014/main" id="{7E2BEE06-6ACF-4A19-A1F7-84655519A1E5}"/>
            </a:ext>
          </a:extLst>
        </xdr:cNvPr>
        <xdr:cNvSpPr txBox="1"/>
      </xdr:nvSpPr>
      <xdr:spPr>
        <a:xfrm>
          <a:off x="13022036" y="82214356"/>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(B273) indsætter celle ID som sum af løn (eksempelvis: =0,3*B257)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(B273) som =0,44*B272.</a:t>
          </a:r>
        </a:p>
        <a:p>
          <a:endParaRPr lang="da-DK" sz="1000">
            <a:effectLst/>
          </a:endParaRPr>
        </a:p>
      </xdr:txBody>
    </xdr:sp>
    <xdr:clientData/>
  </xdr:twoCellAnchor>
  <xdr:twoCellAnchor>
    <xdr:from>
      <xdr:col>6</xdr:col>
      <xdr:colOff>68036</xdr:colOff>
      <xdr:row>276</xdr:row>
      <xdr:rowOff>136072</xdr:rowOff>
    </xdr:from>
    <xdr:to>
      <xdr:col>8</xdr:col>
      <xdr:colOff>990020</xdr:colOff>
      <xdr:row>281</xdr:row>
      <xdr:rowOff>108857</xdr:rowOff>
    </xdr:to>
    <xdr:sp macro="" textlink="">
      <xdr:nvSpPr>
        <xdr:cNvPr id="11" name="Tekstfelt 10">
          <a:extLst>
            <a:ext uri="{FF2B5EF4-FFF2-40B4-BE49-F238E27FC236}">
              <a16:creationId xmlns:a16="http://schemas.microsoft.com/office/drawing/2014/main" id="{63B95A10-7BB0-413E-8F4E-46FF254D3EF7}"/>
            </a:ext>
          </a:extLst>
        </xdr:cNvPr>
        <xdr:cNvSpPr txBox="1"/>
      </xdr:nvSpPr>
      <xdr:spPr>
        <a:xfrm>
          <a:off x="13022036" y="92283643"/>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(B303) indsætter celle ID som sum af løn (eksempelvis: =0,3*B287)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(B303) som =0,44*B302.</a:t>
          </a:r>
        </a:p>
        <a:p>
          <a:endParaRPr lang="da-DK" sz="1000">
            <a:effectLst/>
          </a:endParaRPr>
        </a:p>
      </xdr:txBody>
    </xdr:sp>
    <xdr:clientData/>
  </xdr:twoCellAnchor>
  <xdr:twoCellAnchor>
    <xdr:from>
      <xdr:col>6</xdr:col>
      <xdr:colOff>40821</xdr:colOff>
      <xdr:row>306</xdr:row>
      <xdr:rowOff>122462</xdr:rowOff>
    </xdr:from>
    <xdr:to>
      <xdr:col>8</xdr:col>
      <xdr:colOff>962805</xdr:colOff>
      <xdr:row>311</xdr:row>
      <xdr:rowOff>122463</xdr:rowOff>
    </xdr:to>
    <xdr:sp macro="" textlink="">
      <xdr:nvSpPr>
        <xdr:cNvPr id="12" name="Tekstfelt 11">
          <a:extLst>
            <a:ext uri="{FF2B5EF4-FFF2-40B4-BE49-F238E27FC236}">
              <a16:creationId xmlns:a16="http://schemas.microsoft.com/office/drawing/2014/main" id="{87943492-6AEB-400F-891B-7ACB5312A3D3}"/>
            </a:ext>
          </a:extLst>
        </xdr:cNvPr>
        <xdr:cNvSpPr txBox="1"/>
      </xdr:nvSpPr>
      <xdr:spPr>
        <a:xfrm>
          <a:off x="12994821" y="102312105"/>
          <a:ext cx="5140198" cy="2054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(B333) indsætter celle ID som sum af løn (eksempelvis: =0,3*B317)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(B333) som =0,44*B332.</a:t>
          </a:r>
        </a:p>
        <a:p>
          <a:endParaRPr lang="da-DK" sz="1000">
            <a:effectLst/>
          </a:endParaRPr>
        </a:p>
      </xdr:txBody>
    </xdr:sp>
    <xdr:clientData/>
  </xdr:twoCellAnchor>
  <xdr:twoCellAnchor>
    <xdr:from>
      <xdr:col>6</xdr:col>
      <xdr:colOff>163285</xdr:colOff>
      <xdr:row>336</xdr:row>
      <xdr:rowOff>122466</xdr:rowOff>
    </xdr:from>
    <xdr:to>
      <xdr:col>8</xdr:col>
      <xdr:colOff>1085269</xdr:colOff>
      <xdr:row>341</xdr:row>
      <xdr:rowOff>122465</xdr:rowOff>
    </xdr:to>
    <xdr:sp macro="" textlink="">
      <xdr:nvSpPr>
        <xdr:cNvPr id="13" name="Tekstfelt 12">
          <a:extLst>
            <a:ext uri="{FF2B5EF4-FFF2-40B4-BE49-F238E27FC236}">
              <a16:creationId xmlns:a16="http://schemas.microsoft.com/office/drawing/2014/main" id="{D2A88DAB-D337-473C-A0BD-6BA7619743C0}"/>
            </a:ext>
          </a:extLst>
        </xdr:cNvPr>
        <xdr:cNvSpPr txBox="1"/>
      </xdr:nvSpPr>
      <xdr:spPr>
        <a:xfrm>
          <a:off x="13117285" y="112354180"/>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(B363) indsætter celle ID som sum af løn (eksempelvis: =0,3*B347)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(B363) som =0,44*B362.</a:t>
          </a:r>
        </a:p>
        <a:p>
          <a:endParaRPr lang="da-DK" sz="1000">
            <a:effectLst/>
          </a:endParaRPr>
        </a:p>
      </xdr:txBody>
    </xdr:sp>
    <xdr:clientData/>
  </xdr:twoCellAnchor>
  <xdr:twoCellAnchor>
    <xdr:from>
      <xdr:col>6</xdr:col>
      <xdr:colOff>97970</xdr:colOff>
      <xdr:row>366</xdr:row>
      <xdr:rowOff>111578</xdr:rowOff>
    </xdr:from>
    <xdr:to>
      <xdr:col>8</xdr:col>
      <xdr:colOff>1019954</xdr:colOff>
      <xdr:row>371</xdr:row>
      <xdr:rowOff>122466</xdr:rowOff>
    </xdr:to>
    <xdr:sp macro="" textlink="">
      <xdr:nvSpPr>
        <xdr:cNvPr id="14" name="Tekstfelt 13">
          <a:extLst>
            <a:ext uri="{FF2B5EF4-FFF2-40B4-BE49-F238E27FC236}">
              <a16:creationId xmlns:a16="http://schemas.microsoft.com/office/drawing/2014/main" id="{03F5C232-68A8-4338-B844-9ACED9BCC364}"/>
            </a:ext>
          </a:extLst>
        </xdr:cNvPr>
        <xdr:cNvSpPr txBox="1"/>
      </xdr:nvSpPr>
      <xdr:spPr>
        <a:xfrm>
          <a:off x="13051970" y="122385364"/>
          <a:ext cx="5140198" cy="20655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(B393) indsætter celle ID som sum af løn (eksempelvis: =0,3*B377)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(B393) som =0,44*B392.</a:t>
          </a:r>
        </a:p>
        <a:p>
          <a:endParaRPr lang="da-DK" sz="1000">
            <a:effectLst/>
          </a:endParaRPr>
        </a:p>
      </xdr:txBody>
    </xdr:sp>
    <xdr:clientData/>
  </xdr:twoCellAnchor>
  <xdr:twoCellAnchor>
    <xdr:from>
      <xdr:col>6</xdr:col>
      <xdr:colOff>54428</xdr:colOff>
      <xdr:row>396</xdr:row>
      <xdr:rowOff>122464</xdr:rowOff>
    </xdr:from>
    <xdr:to>
      <xdr:col>8</xdr:col>
      <xdr:colOff>976412</xdr:colOff>
      <xdr:row>401</xdr:row>
      <xdr:rowOff>122463</xdr:rowOff>
    </xdr:to>
    <xdr:sp macro="" textlink="">
      <xdr:nvSpPr>
        <xdr:cNvPr id="15" name="Tekstfelt 14">
          <a:extLst>
            <a:ext uri="{FF2B5EF4-FFF2-40B4-BE49-F238E27FC236}">
              <a16:creationId xmlns:a16="http://schemas.microsoft.com/office/drawing/2014/main" id="{E76AC247-A526-4499-91FD-BAF4DD80B778}"/>
            </a:ext>
          </a:extLst>
        </xdr:cNvPr>
        <xdr:cNvSpPr txBox="1"/>
      </xdr:nvSpPr>
      <xdr:spPr>
        <a:xfrm>
          <a:off x="13008428" y="132438321"/>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(B423) indsætter celle ID som sum af løn (eksempelvis: =0,3*B407)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(B423) som =0,44*B422.</a:t>
          </a:r>
        </a:p>
        <a:p>
          <a:endParaRPr lang="da-DK" sz="1000">
            <a:effectLst/>
          </a:endParaRPr>
        </a:p>
      </xdr:txBody>
    </xdr:sp>
    <xdr:clientData/>
  </xdr:twoCellAnchor>
  <xdr:twoCellAnchor>
    <xdr:from>
      <xdr:col>6</xdr:col>
      <xdr:colOff>108856</xdr:colOff>
      <xdr:row>426</xdr:row>
      <xdr:rowOff>122462</xdr:rowOff>
    </xdr:from>
    <xdr:to>
      <xdr:col>8</xdr:col>
      <xdr:colOff>1030840</xdr:colOff>
      <xdr:row>431</xdr:row>
      <xdr:rowOff>122463</xdr:rowOff>
    </xdr:to>
    <xdr:sp macro="" textlink="">
      <xdr:nvSpPr>
        <xdr:cNvPr id="16" name="Tekstfelt 15">
          <a:extLst>
            <a:ext uri="{FF2B5EF4-FFF2-40B4-BE49-F238E27FC236}">
              <a16:creationId xmlns:a16="http://schemas.microsoft.com/office/drawing/2014/main" id="{CD0D51F7-CE08-438D-97B4-EDB5AC3BB898}"/>
            </a:ext>
          </a:extLst>
        </xdr:cNvPr>
        <xdr:cNvSpPr txBox="1"/>
      </xdr:nvSpPr>
      <xdr:spPr>
        <a:xfrm>
          <a:off x="13062856" y="142480391"/>
          <a:ext cx="5140198" cy="2054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(B453) indsætter celle ID som sum af løn (eksempelvis: =0,3*B437)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(B453) som =0,44*B452.</a:t>
          </a:r>
        </a:p>
        <a:p>
          <a:endParaRPr lang="da-DK" sz="1000">
            <a:effectLst/>
          </a:endParaRPr>
        </a:p>
      </xdr:txBody>
    </xdr:sp>
    <xdr:clientData/>
  </xdr:twoCellAnchor>
  <xdr:twoCellAnchor>
    <xdr:from>
      <xdr:col>6</xdr:col>
      <xdr:colOff>54428</xdr:colOff>
      <xdr:row>456</xdr:row>
      <xdr:rowOff>136071</xdr:rowOff>
    </xdr:from>
    <xdr:to>
      <xdr:col>8</xdr:col>
      <xdr:colOff>976412</xdr:colOff>
      <xdr:row>461</xdr:row>
      <xdr:rowOff>108857</xdr:rowOff>
    </xdr:to>
    <xdr:sp macro="" textlink="">
      <xdr:nvSpPr>
        <xdr:cNvPr id="17" name="Tekstfelt 16">
          <a:extLst>
            <a:ext uri="{FF2B5EF4-FFF2-40B4-BE49-F238E27FC236}">
              <a16:creationId xmlns:a16="http://schemas.microsoft.com/office/drawing/2014/main" id="{52215D90-3263-47D4-B56B-5B1C316C047C}"/>
            </a:ext>
          </a:extLst>
        </xdr:cNvPr>
        <xdr:cNvSpPr txBox="1"/>
      </xdr:nvSpPr>
      <xdr:spPr>
        <a:xfrm>
          <a:off x="13008428" y="152536071"/>
          <a:ext cx="5140198" cy="2027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(B483) indsætter celle ID som sum af løn (eksempelvis: =0,3*B467)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(B483) som =0,44*B482.</a:t>
          </a:r>
        </a:p>
        <a:p>
          <a:endParaRPr lang="da-DK" sz="1000">
            <a:effectLst/>
          </a:endParaRPr>
        </a:p>
      </xdr:txBody>
    </xdr:sp>
    <xdr:clientData/>
  </xdr:twoCellAnchor>
  <xdr:twoCellAnchor>
    <xdr:from>
      <xdr:col>6</xdr:col>
      <xdr:colOff>54429</xdr:colOff>
      <xdr:row>486</xdr:row>
      <xdr:rowOff>122464</xdr:rowOff>
    </xdr:from>
    <xdr:to>
      <xdr:col>8</xdr:col>
      <xdr:colOff>976413</xdr:colOff>
      <xdr:row>491</xdr:row>
      <xdr:rowOff>122464</xdr:rowOff>
    </xdr:to>
    <xdr:sp macro="" textlink="">
      <xdr:nvSpPr>
        <xdr:cNvPr id="18" name="Tekstfelt 17">
          <a:extLst>
            <a:ext uri="{FF2B5EF4-FFF2-40B4-BE49-F238E27FC236}">
              <a16:creationId xmlns:a16="http://schemas.microsoft.com/office/drawing/2014/main" id="{0E10BC72-917A-4080-B40B-A7FF2B382606}"/>
            </a:ext>
          </a:extLst>
        </xdr:cNvPr>
        <xdr:cNvSpPr txBox="1"/>
      </xdr:nvSpPr>
      <xdr:spPr>
        <a:xfrm>
          <a:off x="13008429" y="162578143"/>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(B513) indsætter celle ID som sum af løn (eksempelvis: =0,3*B497)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(B513) som =0,44*B512.</a:t>
          </a:r>
        </a:p>
        <a:p>
          <a:endParaRPr lang="da-DK" sz="1000">
            <a:effectLst/>
          </a:endParaRPr>
        </a:p>
      </xdr:txBody>
    </xdr:sp>
    <xdr:clientData/>
  </xdr:twoCellAnchor>
  <xdr:twoCellAnchor>
    <xdr:from>
      <xdr:col>6</xdr:col>
      <xdr:colOff>81644</xdr:colOff>
      <xdr:row>516</xdr:row>
      <xdr:rowOff>136072</xdr:rowOff>
    </xdr:from>
    <xdr:to>
      <xdr:col>8</xdr:col>
      <xdr:colOff>1003628</xdr:colOff>
      <xdr:row>521</xdr:row>
      <xdr:rowOff>122465</xdr:rowOff>
    </xdr:to>
    <xdr:sp macro="" textlink="">
      <xdr:nvSpPr>
        <xdr:cNvPr id="19" name="Tekstfelt 18">
          <a:extLst>
            <a:ext uri="{FF2B5EF4-FFF2-40B4-BE49-F238E27FC236}">
              <a16:creationId xmlns:a16="http://schemas.microsoft.com/office/drawing/2014/main" id="{66ABDB97-C632-44A2-ABD3-3B25334B9410}"/>
            </a:ext>
          </a:extLst>
        </xdr:cNvPr>
        <xdr:cNvSpPr txBox="1"/>
      </xdr:nvSpPr>
      <xdr:spPr>
        <a:xfrm>
          <a:off x="13035644" y="172647429"/>
          <a:ext cx="5140198" cy="20410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(B543) indsætter celle ID som sum af løn (eksempelvis: =0,3*B527)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(B543) som =0,44*B542.</a:t>
          </a:r>
        </a:p>
        <a:p>
          <a:endParaRPr lang="da-DK" sz="1000">
            <a:effectLst/>
          </a:endParaRPr>
        </a:p>
      </xdr:txBody>
    </xdr:sp>
    <xdr:clientData/>
  </xdr:twoCellAnchor>
  <xdr:twoCellAnchor>
    <xdr:from>
      <xdr:col>6</xdr:col>
      <xdr:colOff>108857</xdr:colOff>
      <xdr:row>546</xdr:row>
      <xdr:rowOff>122464</xdr:rowOff>
    </xdr:from>
    <xdr:to>
      <xdr:col>8</xdr:col>
      <xdr:colOff>1030841</xdr:colOff>
      <xdr:row>551</xdr:row>
      <xdr:rowOff>108857</xdr:rowOff>
    </xdr:to>
    <xdr:sp macro="" textlink="">
      <xdr:nvSpPr>
        <xdr:cNvPr id="20" name="Tekstfelt 19">
          <a:extLst>
            <a:ext uri="{FF2B5EF4-FFF2-40B4-BE49-F238E27FC236}">
              <a16:creationId xmlns:a16="http://schemas.microsoft.com/office/drawing/2014/main" id="{0FABBCE7-CB91-4AE6-BB7C-294603F4FC0B}"/>
            </a:ext>
          </a:extLst>
        </xdr:cNvPr>
        <xdr:cNvSpPr txBox="1"/>
      </xdr:nvSpPr>
      <xdr:spPr>
        <a:xfrm>
          <a:off x="13062857" y="182689500"/>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(B573) indsætter celle ID som sum af løn (eksempelvis: =0,3*B557)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(B573) som =0,44*B572.</a:t>
          </a:r>
        </a:p>
        <a:p>
          <a:endParaRPr lang="da-DK" sz="1000">
            <a:effectLst/>
          </a:endParaRPr>
        </a:p>
      </xdr:txBody>
    </xdr:sp>
    <xdr:clientData/>
  </xdr:twoCellAnchor>
  <xdr:twoCellAnchor>
    <xdr:from>
      <xdr:col>6</xdr:col>
      <xdr:colOff>81643</xdr:colOff>
      <xdr:row>576</xdr:row>
      <xdr:rowOff>108856</xdr:rowOff>
    </xdr:from>
    <xdr:to>
      <xdr:col>8</xdr:col>
      <xdr:colOff>1003627</xdr:colOff>
      <xdr:row>581</xdr:row>
      <xdr:rowOff>95248</xdr:rowOff>
    </xdr:to>
    <xdr:sp macro="" textlink="">
      <xdr:nvSpPr>
        <xdr:cNvPr id="21" name="Tekstfelt 20">
          <a:extLst>
            <a:ext uri="{FF2B5EF4-FFF2-40B4-BE49-F238E27FC236}">
              <a16:creationId xmlns:a16="http://schemas.microsoft.com/office/drawing/2014/main" id="{65BFDE8D-338A-45B3-A272-FF309D681EAD}"/>
            </a:ext>
          </a:extLst>
        </xdr:cNvPr>
        <xdr:cNvSpPr txBox="1"/>
      </xdr:nvSpPr>
      <xdr:spPr>
        <a:xfrm>
          <a:off x="13035643" y="192731570"/>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(B603) indsætter celle ID som sum af løn (eksempelvis: =0,3*B587)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(B603) som =0,44*B602.</a:t>
          </a:r>
        </a:p>
        <a:p>
          <a:endParaRPr lang="da-DK"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264583</xdr:colOff>
      <xdr:row>4</xdr:row>
      <xdr:rowOff>9525</xdr:rowOff>
    </xdr:from>
    <xdr:to>
      <xdr:col>37</xdr:col>
      <xdr:colOff>52916</xdr:colOff>
      <xdr:row>47</xdr:row>
      <xdr:rowOff>1</xdr:rowOff>
    </xdr:to>
    <xdr:sp macro="" textlink="">
      <xdr:nvSpPr>
        <xdr:cNvPr id="2" name="Tekstboks 1">
          <a:extLst>
            <a:ext uri="{FF2B5EF4-FFF2-40B4-BE49-F238E27FC236}">
              <a16:creationId xmlns:a16="http://schemas.microsoft.com/office/drawing/2014/main" id="{00000000-0008-0000-0300-000002000000}"/>
            </a:ext>
          </a:extLst>
        </xdr:cNvPr>
        <xdr:cNvSpPr txBox="1"/>
      </xdr:nvSpPr>
      <xdr:spPr>
        <a:xfrm>
          <a:off x="26892250" y="1448858"/>
          <a:ext cx="37253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299357</xdr:colOff>
      <xdr:row>6</xdr:row>
      <xdr:rowOff>114903</xdr:rowOff>
    </xdr:from>
    <xdr:to>
      <xdr:col>9</xdr:col>
      <xdr:colOff>1221341</xdr:colOff>
      <xdr:row>11</xdr:row>
      <xdr:rowOff>81642</xdr:rowOff>
    </xdr:to>
    <xdr:sp macro="" textlink="">
      <xdr:nvSpPr>
        <xdr:cNvPr id="22" name="Tekstfelt 21">
          <a:extLst>
            <a:ext uri="{FF2B5EF4-FFF2-40B4-BE49-F238E27FC236}">
              <a16:creationId xmlns:a16="http://schemas.microsoft.com/office/drawing/2014/main" id="{1A20711E-C70A-4E21-A43F-5A5198983F90}"/>
            </a:ext>
          </a:extLst>
        </xdr:cNvPr>
        <xdr:cNvSpPr txBox="1"/>
      </xdr:nvSpPr>
      <xdr:spPr>
        <a:xfrm>
          <a:off x="15339332" y="1629378"/>
          <a:ext cx="5132034" cy="211938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 indsætter celle ID som sum af løn (eksempelvis: =0,3*B17)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 som =0,44*B32.</a:t>
          </a:r>
        </a:p>
        <a:p>
          <a:endParaRPr lang="da-DK" sz="1000">
            <a:effectLst/>
          </a:endParaRPr>
        </a:p>
      </xdr:txBody>
    </xdr:sp>
    <xdr:clientData/>
  </xdr:twoCellAnchor>
  <xdr:twoCellAnchor>
    <xdr:from>
      <xdr:col>6</xdr:col>
      <xdr:colOff>122465</xdr:colOff>
      <xdr:row>36</xdr:row>
      <xdr:rowOff>122465</xdr:rowOff>
    </xdr:from>
    <xdr:to>
      <xdr:col>8</xdr:col>
      <xdr:colOff>1044449</xdr:colOff>
      <xdr:row>41</xdr:row>
      <xdr:rowOff>95251</xdr:rowOff>
    </xdr:to>
    <xdr:sp macro="" textlink="">
      <xdr:nvSpPr>
        <xdr:cNvPr id="23" name="Tekstfelt 22">
          <a:extLst>
            <a:ext uri="{FF2B5EF4-FFF2-40B4-BE49-F238E27FC236}">
              <a16:creationId xmlns:a16="http://schemas.microsoft.com/office/drawing/2014/main" id="{4B5753F1-2A09-4582-A5A9-F62094D0D122}"/>
            </a:ext>
          </a:extLst>
        </xdr:cNvPr>
        <xdr:cNvSpPr txBox="1"/>
      </xdr:nvSpPr>
      <xdr:spPr>
        <a:xfrm>
          <a:off x="13057415" y="11971565"/>
          <a:ext cx="5132034" cy="20397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(B63) indsætter celle ID som sum af løn (eksempelvis: =0,3*B47)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(B63) som =0,44*B62.</a:t>
          </a:r>
        </a:p>
        <a:p>
          <a:endParaRPr lang="da-DK" sz="1000">
            <a:effectLst/>
          </a:endParaRPr>
        </a:p>
      </xdr:txBody>
    </xdr:sp>
    <xdr:clientData/>
  </xdr:twoCellAnchor>
  <xdr:twoCellAnchor>
    <xdr:from>
      <xdr:col>6</xdr:col>
      <xdr:colOff>122464</xdr:colOff>
      <xdr:row>66</xdr:row>
      <xdr:rowOff>136072</xdr:rowOff>
    </xdr:from>
    <xdr:to>
      <xdr:col>8</xdr:col>
      <xdr:colOff>1044448</xdr:colOff>
      <xdr:row>71</xdr:row>
      <xdr:rowOff>122464</xdr:rowOff>
    </xdr:to>
    <xdr:sp macro="" textlink="">
      <xdr:nvSpPr>
        <xdr:cNvPr id="24" name="Tekstfelt 23">
          <a:extLst>
            <a:ext uri="{FF2B5EF4-FFF2-40B4-BE49-F238E27FC236}">
              <a16:creationId xmlns:a16="http://schemas.microsoft.com/office/drawing/2014/main" id="{4BB0092E-468F-4851-8F06-94150F89790E}"/>
            </a:ext>
          </a:extLst>
        </xdr:cNvPr>
        <xdr:cNvSpPr txBox="1"/>
      </xdr:nvSpPr>
      <xdr:spPr>
        <a:xfrm>
          <a:off x="13057414" y="22100722"/>
          <a:ext cx="5132034" cy="20533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(B93) indsætter celle ID som sum af løn (eksempelvis: =0,3*B77)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(B93) som =0,44*B92.</a:t>
          </a:r>
        </a:p>
        <a:p>
          <a:endParaRPr lang="da-DK" sz="1000">
            <a:effectLst/>
          </a:endParaRPr>
        </a:p>
      </xdr:txBody>
    </xdr:sp>
    <xdr:clientData/>
  </xdr:twoCellAnchor>
  <xdr:twoCellAnchor>
    <xdr:from>
      <xdr:col>6</xdr:col>
      <xdr:colOff>108856</xdr:colOff>
      <xdr:row>96</xdr:row>
      <xdr:rowOff>136070</xdr:rowOff>
    </xdr:from>
    <xdr:to>
      <xdr:col>8</xdr:col>
      <xdr:colOff>1030840</xdr:colOff>
      <xdr:row>101</xdr:row>
      <xdr:rowOff>122463</xdr:rowOff>
    </xdr:to>
    <xdr:sp macro="" textlink="">
      <xdr:nvSpPr>
        <xdr:cNvPr id="25" name="Tekstfelt 24">
          <a:extLst>
            <a:ext uri="{FF2B5EF4-FFF2-40B4-BE49-F238E27FC236}">
              <a16:creationId xmlns:a16="http://schemas.microsoft.com/office/drawing/2014/main" id="{914608BC-0DF1-4AC9-8850-3B0AE8C85DFC}"/>
            </a:ext>
          </a:extLst>
        </xdr:cNvPr>
        <xdr:cNvSpPr txBox="1"/>
      </xdr:nvSpPr>
      <xdr:spPr>
        <a:xfrm>
          <a:off x="13043806" y="32206745"/>
          <a:ext cx="5132034" cy="20533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(B123) indsætter celle ID som sum af løn (eksempelvis: =0,3*B107)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(B123) som =0,44*B122.</a:t>
          </a:r>
        </a:p>
        <a:p>
          <a:endParaRPr lang="da-DK" sz="1000">
            <a:effectLst/>
          </a:endParaRPr>
        </a:p>
      </xdr:txBody>
    </xdr:sp>
    <xdr:clientData/>
  </xdr:twoCellAnchor>
  <xdr:twoCellAnchor>
    <xdr:from>
      <xdr:col>6</xdr:col>
      <xdr:colOff>122464</xdr:colOff>
      <xdr:row>126</xdr:row>
      <xdr:rowOff>149680</xdr:rowOff>
    </xdr:from>
    <xdr:to>
      <xdr:col>8</xdr:col>
      <xdr:colOff>1044448</xdr:colOff>
      <xdr:row>131</xdr:row>
      <xdr:rowOff>122465</xdr:rowOff>
    </xdr:to>
    <xdr:sp macro="" textlink="">
      <xdr:nvSpPr>
        <xdr:cNvPr id="26" name="Tekstfelt 25">
          <a:extLst>
            <a:ext uri="{FF2B5EF4-FFF2-40B4-BE49-F238E27FC236}">
              <a16:creationId xmlns:a16="http://schemas.microsoft.com/office/drawing/2014/main" id="{6D38FDC7-B725-485F-9814-F5B82CF0C0BC}"/>
            </a:ext>
          </a:extLst>
        </xdr:cNvPr>
        <xdr:cNvSpPr txBox="1"/>
      </xdr:nvSpPr>
      <xdr:spPr>
        <a:xfrm>
          <a:off x="13057414" y="42326380"/>
          <a:ext cx="5132034" cy="203971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(B153) indsætter celle ID som sum af løn (eksempelvis: =0,3*B137)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(B153) som =0,44*B152.</a:t>
          </a:r>
        </a:p>
        <a:p>
          <a:endParaRPr lang="da-DK" sz="1000">
            <a:effectLst/>
          </a:endParaRPr>
        </a:p>
      </xdr:txBody>
    </xdr:sp>
    <xdr:clientData/>
  </xdr:twoCellAnchor>
  <xdr:twoCellAnchor>
    <xdr:from>
      <xdr:col>6</xdr:col>
      <xdr:colOff>68037</xdr:colOff>
      <xdr:row>156</xdr:row>
      <xdr:rowOff>136070</xdr:rowOff>
    </xdr:from>
    <xdr:to>
      <xdr:col>8</xdr:col>
      <xdr:colOff>990021</xdr:colOff>
      <xdr:row>161</xdr:row>
      <xdr:rowOff>108856</xdr:rowOff>
    </xdr:to>
    <xdr:sp macro="" textlink="">
      <xdr:nvSpPr>
        <xdr:cNvPr id="27" name="Tekstfelt 26">
          <a:extLst>
            <a:ext uri="{FF2B5EF4-FFF2-40B4-BE49-F238E27FC236}">
              <a16:creationId xmlns:a16="http://schemas.microsoft.com/office/drawing/2014/main" id="{A466D8C4-0DE2-4F4A-916C-916424A05690}"/>
            </a:ext>
          </a:extLst>
        </xdr:cNvPr>
        <xdr:cNvSpPr txBox="1"/>
      </xdr:nvSpPr>
      <xdr:spPr>
        <a:xfrm>
          <a:off x="13002987" y="52428320"/>
          <a:ext cx="5132034" cy="20397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(B183) indsætter celle ID som sum af løn (eksempelvis: =0,3*B167)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(B183) som =0,44*B182.</a:t>
          </a:r>
        </a:p>
        <a:p>
          <a:endParaRPr lang="da-DK" sz="1000">
            <a:effectLst/>
          </a:endParaRPr>
        </a:p>
      </xdr:txBody>
    </xdr:sp>
    <xdr:clientData/>
  </xdr:twoCellAnchor>
  <xdr:twoCellAnchor>
    <xdr:from>
      <xdr:col>6</xdr:col>
      <xdr:colOff>54429</xdr:colOff>
      <xdr:row>186</xdr:row>
      <xdr:rowOff>122463</xdr:rowOff>
    </xdr:from>
    <xdr:to>
      <xdr:col>8</xdr:col>
      <xdr:colOff>976413</xdr:colOff>
      <xdr:row>191</xdr:row>
      <xdr:rowOff>122465</xdr:rowOff>
    </xdr:to>
    <xdr:sp macro="" textlink="">
      <xdr:nvSpPr>
        <xdr:cNvPr id="28" name="Tekstfelt 27">
          <a:extLst>
            <a:ext uri="{FF2B5EF4-FFF2-40B4-BE49-F238E27FC236}">
              <a16:creationId xmlns:a16="http://schemas.microsoft.com/office/drawing/2014/main" id="{36EE690C-4105-42A4-B268-BF3AB37006F8}"/>
            </a:ext>
          </a:extLst>
        </xdr:cNvPr>
        <xdr:cNvSpPr txBox="1"/>
      </xdr:nvSpPr>
      <xdr:spPr>
        <a:xfrm>
          <a:off x="12989379" y="62520738"/>
          <a:ext cx="5132034" cy="206692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(B213) indsætter celle ID som sum af løn (eksempelvis: =0,3*B197)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(B213) som =0,44*B212.</a:t>
          </a:r>
        </a:p>
        <a:p>
          <a:endParaRPr lang="da-DK" sz="1000">
            <a:effectLst/>
          </a:endParaRPr>
        </a:p>
      </xdr:txBody>
    </xdr:sp>
    <xdr:clientData/>
  </xdr:twoCellAnchor>
  <xdr:twoCellAnchor>
    <xdr:from>
      <xdr:col>6</xdr:col>
      <xdr:colOff>68036</xdr:colOff>
      <xdr:row>216</xdr:row>
      <xdr:rowOff>122464</xdr:rowOff>
    </xdr:from>
    <xdr:to>
      <xdr:col>8</xdr:col>
      <xdr:colOff>990020</xdr:colOff>
      <xdr:row>221</xdr:row>
      <xdr:rowOff>122463</xdr:rowOff>
    </xdr:to>
    <xdr:sp macro="" textlink="">
      <xdr:nvSpPr>
        <xdr:cNvPr id="29" name="Tekstfelt 28">
          <a:extLst>
            <a:ext uri="{FF2B5EF4-FFF2-40B4-BE49-F238E27FC236}">
              <a16:creationId xmlns:a16="http://schemas.microsoft.com/office/drawing/2014/main" id="{A986086E-A26F-4E7F-ADFD-656649352A0D}"/>
            </a:ext>
          </a:extLst>
        </xdr:cNvPr>
        <xdr:cNvSpPr txBox="1"/>
      </xdr:nvSpPr>
      <xdr:spPr>
        <a:xfrm>
          <a:off x="13002986" y="72626764"/>
          <a:ext cx="5132034" cy="20669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(B243) indsætter celle ID som sum af løn (eksempelvis: =0,3*B227)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(B243) som =0,44*B242.</a:t>
          </a:r>
        </a:p>
        <a:p>
          <a:endParaRPr lang="da-DK" sz="1000">
            <a:effectLst/>
          </a:endParaRPr>
        </a:p>
      </xdr:txBody>
    </xdr:sp>
    <xdr:clientData/>
  </xdr:twoCellAnchor>
  <xdr:twoCellAnchor>
    <xdr:from>
      <xdr:col>6</xdr:col>
      <xdr:colOff>68036</xdr:colOff>
      <xdr:row>246</xdr:row>
      <xdr:rowOff>136070</xdr:rowOff>
    </xdr:from>
    <xdr:to>
      <xdr:col>8</xdr:col>
      <xdr:colOff>990020</xdr:colOff>
      <xdr:row>251</xdr:row>
      <xdr:rowOff>122463</xdr:rowOff>
    </xdr:to>
    <xdr:sp macro="" textlink="">
      <xdr:nvSpPr>
        <xdr:cNvPr id="30" name="Tekstfelt 29">
          <a:extLst>
            <a:ext uri="{FF2B5EF4-FFF2-40B4-BE49-F238E27FC236}">
              <a16:creationId xmlns:a16="http://schemas.microsoft.com/office/drawing/2014/main" id="{112BB182-16AD-40F3-AA48-B7CB1DEFBF15}"/>
            </a:ext>
          </a:extLst>
        </xdr:cNvPr>
        <xdr:cNvSpPr txBox="1"/>
      </xdr:nvSpPr>
      <xdr:spPr>
        <a:xfrm>
          <a:off x="13002986" y="82755920"/>
          <a:ext cx="5132034" cy="20533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(B273) indsætter celle ID som sum af løn (eksempelvis: =0,3*B257)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(B273) som =0,44*B272.</a:t>
          </a:r>
        </a:p>
        <a:p>
          <a:endParaRPr lang="da-DK" sz="1000">
            <a:effectLst/>
          </a:endParaRPr>
        </a:p>
      </xdr:txBody>
    </xdr:sp>
    <xdr:clientData/>
  </xdr:twoCellAnchor>
  <xdr:twoCellAnchor>
    <xdr:from>
      <xdr:col>6</xdr:col>
      <xdr:colOff>68036</xdr:colOff>
      <xdr:row>276</xdr:row>
      <xdr:rowOff>136072</xdr:rowOff>
    </xdr:from>
    <xdr:to>
      <xdr:col>8</xdr:col>
      <xdr:colOff>990020</xdr:colOff>
      <xdr:row>281</xdr:row>
      <xdr:rowOff>108857</xdr:rowOff>
    </xdr:to>
    <xdr:sp macro="" textlink="">
      <xdr:nvSpPr>
        <xdr:cNvPr id="31" name="Tekstfelt 30">
          <a:extLst>
            <a:ext uri="{FF2B5EF4-FFF2-40B4-BE49-F238E27FC236}">
              <a16:creationId xmlns:a16="http://schemas.microsoft.com/office/drawing/2014/main" id="{E4BC2BD7-B6F7-4B8F-BFD9-D3C620E3C07B}"/>
            </a:ext>
          </a:extLst>
        </xdr:cNvPr>
        <xdr:cNvSpPr txBox="1"/>
      </xdr:nvSpPr>
      <xdr:spPr>
        <a:xfrm>
          <a:off x="13002986" y="92890522"/>
          <a:ext cx="5132034" cy="203971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(B303) indsætter celle ID som sum af løn (eksempelvis: =0,3*B287)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(B303) som =0,44*B302.</a:t>
          </a:r>
        </a:p>
        <a:p>
          <a:endParaRPr lang="da-DK" sz="1000">
            <a:effectLst/>
          </a:endParaRPr>
        </a:p>
      </xdr:txBody>
    </xdr:sp>
    <xdr:clientData/>
  </xdr:twoCellAnchor>
  <xdr:twoCellAnchor>
    <xdr:from>
      <xdr:col>6</xdr:col>
      <xdr:colOff>40821</xdr:colOff>
      <xdr:row>306</xdr:row>
      <xdr:rowOff>122462</xdr:rowOff>
    </xdr:from>
    <xdr:to>
      <xdr:col>8</xdr:col>
      <xdr:colOff>962805</xdr:colOff>
      <xdr:row>311</xdr:row>
      <xdr:rowOff>122463</xdr:rowOff>
    </xdr:to>
    <xdr:sp macro="" textlink="">
      <xdr:nvSpPr>
        <xdr:cNvPr id="32" name="Tekstfelt 31">
          <a:extLst>
            <a:ext uri="{FF2B5EF4-FFF2-40B4-BE49-F238E27FC236}">
              <a16:creationId xmlns:a16="http://schemas.microsoft.com/office/drawing/2014/main" id="{A12DCD25-0503-4203-8619-70E296EF7398}"/>
            </a:ext>
          </a:extLst>
        </xdr:cNvPr>
        <xdr:cNvSpPr txBox="1"/>
      </xdr:nvSpPr>
      <xdr:spPr>
        <a:xfrm>
          <a:off x="12975771" y="102982937"/>
          <a:ext cx="5132034" cy="20669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(B333) indsætter celle ID som sum af løn (eksempelvis: =0,3*B317)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(B333) som =0,44*B332.</a:t>
          </a:r>
        </a:p>
        <a:p>
          <a:endParaRPr lang="da-DK" sz="1000">
            <a:effectLst/>
          </a:endParaRPr>
        </a:p>
      </xdr:txBody>
    </xdr:sp>
    <xdr:clientData/>
  </xdr:twoCellAnchor>
  <xdr:twoCellAnchor>
    <xdr:from>
      <xdr:col>6</xdr:col>
      <xdr:colOff>163285</xdr:colOff>
      <xdr:row>336</xdr:row>
      <xdr:rowOff>122466</xdr:rowOff>
    </xdr:from>
    <xdr:to>
      <xdr:col>8</xdr:col>
      <xdr:colOff>1085269</xdr:colOff>
      <xdr:row>341</xdr:row>
      <xdr:rowOff>122465</xdr:rowOff>
    </xdr:to>
    <xdr:sp macro="" textlink="">
      <xdr:nvSpPr>
        <xdr:cNvPr id="33" name="Tekstfelt 32">
          <a:extLst>
            <a:ext uri="{FF2B5EF4-FFF2-40B4-BE49-F238E27FC236}">
              <a16:creationId xmlns:a16="http://schemas.microsoft.com/office/drawing/2014/main" id="{F6DA4BF2-8DD3-4210-B1A9-5D4703472C77}"/>
            </a:ext>
          </a:extLst>
        </xdr:cNvPr>
        <xdr:cNvSpPr txBox="1"/>
      </xdr:nvSpPr>
      <xdr:spPr>
        <a:xfrm>
          <a:off x="13098235" y="113088966"/>
          <a:ext cx="5132034" cy="20669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(B363) indsætter celle ID som sum af løn (eksempelvis: =0,3*B347)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(B363) som =0,44*B362.</a:t>
          </a:r>
        </a:p>
        <a:p>
          <a:endParaRPr lang="da-DK" sz="1000">
            <a:effectLst/>
          </a:endParaRPr>
        </a:p>
      </xdr:txBody>
    </xdr:sp>
    <xdr:clientData/>
  </xdr:twoCellAnchor>
  <xdr:twoCellAnchor>
    <xdr:from>
      <xdr:col>6</xdr:col>
      <xdr:colOff>97970</xdr:colOff>
      <xdr:row>366</xdr:row>
      <xdr:rowOff>111578</xdr:rowOff>
    </xdr:from>
    <xdr:to>
      <xdr:col>8</xdr:col>
      <xdr:colOff>1019954</xdr:colOff>
      <xdr:row>371</xdr:row>
      <xdr:rowOff>122466</xdr:rowOff>
    </xdr:to>
    <xdr:sp macro="" textlink="">
      <xdr:nvSpPr>
        <xdr:cNvPr id="34" name="Tekstfelt 33">
          <a:extLst>
            <a:ext uri="{FF2B5EF4-FFF2-40B4-BE49-F238E27FC236}">
              <a16:creationId xmlns:a16="http://schemas.microsoft.com/office/drawing/2014/main" id="{E4184AF4-75FB-4973-B032-B2D79A07E512}"/>
            </a:ext>
          </a:extLst>
        </xdr:cNvPr>
        <xdr:cNvSpPr txBox="1"/>
      </xdr:nvSpPr>
      <xdr:spPr>
        <a:xfrm>
          <a:off x="13032920" y="123184103"/>
          <a:ext cx="5132034" cy="20778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(B393) indsætter celle ID som sum af løn (eksempelvis: =0,3*B377)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(B393) som =0,44*B392.</a:t>
          </a:r>
        </a:p>
        <a:p>
          <a:endParaRPr lang="da-DK" sz="1000">
            <a:effectLst/>
          </a:endParaRPr>
        </a:p>
      </xdr:txBody>
    </xdr:sp>
    <xdr:clientData/>
  </xdr:twoCellAnchor>
  <xdr:twoCellAnchor>
    <xdr:from>
      <xdr:col>6</xdr:col>
      <xdr:colOff>54428</xdr:colOff>
      <xdr:row>396</xdr:row>
      <xdr:rowOff>122464</xdr:rowOff>
    </xdr:from>
    <xdr:to>
      <xdr:col>8</xdr:col>
      <xdr:colOff>976412</xdr:colOff>
      <xdr:row>401</xdr:row>
      <xdr:rowOff>122463</xdr:rowOff>
    </xdr:to>
    <xdr:sp macro="" textlink="">
      <xdr:nvSpPr>
        <xdr:cNvPr id="35" name="Tekstfelt 34">
          <a:extLst>
            <a:ext uri="{FF2B5EF4-FFF2-40B4-BE49-F238E27FC236}">
              <a16:creationId xmlns:a16="http://schemas.microsoft.com/office/drawing/2014/main" id="{0B7379F9-73CF-49B1-9304-959C4839516C}"/>
            </a:ext>
          </a:extLst>
        </xdr:cNvPr>
        <xdr:cNvSpPr txBox="1"/>
      </xdr:nvSpPr>
      <xdr:spPr>
        <a:xfrm>
          <a:off x="12989378" y="133301014"/>
          <a:ext cx="5132034" cy="20669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(B423) indsætter celle ID som sum af løn (eksempelvis: =0,3*B407)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(B423) som =0,44*B422.</a:t>
          </a:r>
        </a:p>
        <a:p>
          <a:endParaRPr lang="da-DK" sz="1000">
            <a:effectLst/>
          </a:endParaRPr>
        </a:p>
      </xdr:txBody>
    </xdr:sp>
    <xdr:clientData/>
  </xdr:twoCellAnchor>
  <xdr:twoCellAnchor>
    <xdr:from>
      <xdr:col>6</xdr:col>
      <xdr:colOff>108856</xdr:colOff>
      <xdr:row>426</xdr:row>
      <xdr:rowOff>122462</xdr:rowOff>
    </xdr:from>
    <xdr:to>
      <xdr:col>8</xdr:col>
      <xdr:colOff>1030840</xdr:colOff>
      <xdr:row>431</xdr:row>
      <xdr:rowOff>122463</xdr:rowOff>
    </xdr:to>
    <xdr:sp macro="" textlink="">
      <xdr:nvSpPr>
        <xdr:cNvPr id="36" name="Tekstfelt 35">
          <a:extLst>
            <a:ext uri="{FF2B5EF4-FFF2-40B4-BE49-F238E27FC236}">
              <a16:creationId xmlns:a16="http://schemas.microsoft.com/office/drawing/2014/main" id="{9A9F7B43-ABB8-4A65-B56C-67D3B58E894C}"/>
            </a:ext>
          </a:extLst>
        </xdr:cNvPr>
        <xdr:cNvSpPr txBox="1"/>
      </xdr:nvSpPr>
      <xdr:spPr>
        <a:xfrm>
          <a:off x="13043806" y="143407037"/>
          <a:ext cx="5132034" cy="20669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(B453) indsætter celle ID som sum af løn (eksempelvis: =0,3*B437)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(B453) som =0,44*B452.</a:t>
          </a:r>
        </a:p>
        <a:p>
          <a:endParaRPr lang="da-DK" sz="1000">
            <a:effectLst/>
          </a:endParaRPr>
        </a:p>
      </xdr:txBody>
    </xdr:sp>
    <xdr:clientData/>
  </xdr:twoCellAnchor>
  <xdr:twoCellAnchor>
    <xdr:from>
      <xdr:col>6</xdr:col>
      <xdr:colOff>54428</xdr:colOff>
      <xdr:row>456</xdr:row>
      <xdr:rowOff>136071</xdr:rowOff>
    </xdr:from>
    <xdr:to>
      <xdr:col>8</xdr:col>
      <xdr:colOff>976412</xdr:colOff>
      <xdr:row>461</xdr:row>
      <xdr:rowOff>108857</xdr:rowOff>
    </xdr:to>
    <xdr:sp macro="" textlink="">
      <xdr:nvSpPr>
        <xdr:cNvPr id="37" name="Tekstfelt 36">
          <a:extLst>
            <a:ext uri="{FF2B5EF4-FFF2-40B4-BE49-F238E27FC236}">
              <a16:creationId xmlns:a16="http://schemas.microsoft.com/office/drawing/2014/main" id="{29B1D145-31F5-4E48-AD43-B32E93E483A5}"/>
            </a:ext>
          </a:extLst>
        </xdr:cNvPr>
        <xdr:cNvSpPr txBox="1"/>
      </xdr:nvSpPr>
      <xdr:spPr>
        <a:xfrm>
          <a:off x="12989378" y="153526671"/>
          <a:ext cx="5132034" cy="20397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(B483) indsætter celle ID som sum af løn (eksempelvis: =0,3*B467)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(B483) som =0,44*B482.</a:t>
          </a:r>
        </a:p>
        <a:p>
          <a:endParaRPr lang="da-DK" sz="1000">
            <a:effectLst/>
          </a:endParaRPr>
        </a:p>
      </xdr:txBody>
    </xdr:sp>
    <xdr:clientData/>
  </xdr:twoCellAnchor>
  <xdr:twoCellAnchor>
    <xdr:from>
      <xdr:col>6</xdr:col>
      <xdr:colOff>54429</xdr:colOff>
      <xdr:row>486</xdr:row>
      <xdr:rowOff>122464</xdr:rowOff>
    </xdr:from>
    <xdr:to>
      <xdr:col>8</xdr:col>
      <xdr:colOff>976413</xdr:colOff>
      <xdr:row>491</xdr:row>
      <xdr:rowOff>122464</xdr:rowOff>
    </xdr:to>
    <xdr:sp macro="" textlink="">
      <xdr:nvSpPr>
        <xdr:cNvPr id="38" name="Tekstfelt 37">
          <a:extLst>
            <a:ext uri="{FF2B5EF4-FFF2-40B4-BE49-F238E27FC236}">
              <a16:creationId xmlns:a16="http://schemas.microsoft.com/office/drawing/2014/main" id="{42A89A87-993F-4101-AB18-A773A7DA49AD}"/>
            </a:ext>
          </a:extLst>
        </xdr:cNvPr>
        <xdr:cNvSpPr txBox="1"/>
      </xdr:nvSpPr>
      <xdr:spPr>
        <a:xfrm>
          <a:off x="12989379" y="163657189"/>
          <a:ext cx="5132034" cy="20669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(B513) indsætter celle ID som sum af løn (eksempelvis: =0,3*B497)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(B513) som =0,44*B512.</a:t>
          </a:r>
        </a:p>
        <a:p>
          <a:endParaRPr lang="da-DK" sz="1000">
            <a:effectLst/>
          </a:endParaRPr>
        </a:p>
      </xdr:txBody>
    </xdr:sp>
    <xdr:clientData/>
  </xdr:twoCellAnchor>
  <xdr:twoCellAnchor>
    <xdr:from>
      <xdr:col>6</xdr:col>
      <xdr:colOff>81644</xdr:colOff>
      <xdr:row>516</xdr:row>
      <xdr:rowOff>136072</xdr:rowOff>
    </xdr:from>
    <xdr:to>
      <xdr:col>8</xdr:col>
      <xdr:colOff>1003628</xdr:colOff>
      <xdr:row>521</xdr:row>
      <xdr:rowOff>122465</xdr:rowOff>
    </xdr:to>
    <xdr:sp macro="" textlink="">
      <xdr:nvSpPr>
        <xdr:cNvPr id="39" name="Tekstfelt 38">
          <a:extLst>
            <a:ext uri="{FF2B5EF4-FFF2-40B4-BE49-F238E27FC236}">
              <a16:creationId xmlns:a16="http://schemas.microsoft.com/office/drawing/2014/main" id="{9BA635CD-45F9-48C8-8BD1-5A26DF6A4B93}"/>
            </a:ext>
          </a:extLst>
        </xdr:cNvPr>
        <xdr:cNvSpPr txBox="1"/>
      </xdr:nvSpPr>
      <xdr:spPr>
        <a:xfrm>
          <a:off x="13016594" y="173824447"/>
          <a:ext cx="5132034" cy="20533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(B543) indsætter celle ID som sum af løn (eksempelvis: =0,3*B527)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(B543) som =0,44*B542.</a:t>
          </a:r>
        </a:p>
        <a:p>
          <a:endParaRPr lang="da-DK" sz="1000">
            <a:effectLst/>
          </a:endParaRPr>
        </a:p>
      </xdr:txBody>
    </xdr:sp>
    <xdr:clientData/>
  </xdr:twoCellAnchor>
  <xdr:twoCellAnchor>
    <xdr:from>
      <xdr:col>6</xdr:col>
      <xdr:colOff>108857</xdr:colOff>
      <xdr:row>546</xdr:row>
      <xdr:rowOff>122464</xdr:rowOff>
    </xdr:from>
    <xdr:to>
      <xdr:col>8</xdr:col>
      <xdr:colOff>1030841</xdr:colOff>
      <xdr:row>551</xdr:row>
      <xdr:rowOff>108857</xdr:rowOff>
    </xdr:to>
    <xdr:sp macro="" textlink="">
      <xdr:nvSpPr>
        <xdr:cNvPr id="40" name="Tekstfelt 39">
          <a:extLst>
            <a:ext uri="{FF2B5EF4-FFF2-40B4-BE49-F238E27FC236}">
              <a16:creationId xmlns:a16="http://schemas.microsoft.com/office/drawing/2014/main" id="{3862CF46-4081-48D6-88C2-43B2A1942931}"/>
            </a:ext>
          </a:extLst>
        </xdr:cNvPr>
        <xdr:cNvSpPr txBox="1"/>
      </xdr:nvSpPr>
      <xdr:spPr>
        <a:xfrm>
          <a:off x="13043807" y="183964489"/>
          <a:ext cx="5132034" cy="20533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(B573) indsætter celle ID som sum af løn (eksempelvis: =0,3*B557)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(B573) som =0,44*B572.</a:t>
          </a:r>
        </a:p>
        <a:p>
          <a:endParaRPr lang="da-DK" sz="1000">
            <a:effectLst/>
          </a:endParaRPr>
        </a:p>
      </xdr:txBody>
    </xdr:sp>
    <xdr:clientData/>
  </xdr:twoCellAnchor>
  <xdr:twoCellAnchor>
    <xdr:from>
      <xdr:col>6</xdr:col>
      <xdr:colOff>81643</xdr:colOff>
      <xdr:row>576</xdr:row>
      <xdr:rowOff>108856</xdr:rowOff>
    </xdr:from>
    <xdr:to>
      <xdr:col>8</xdr:col>
      <xdr:colOff>1003627</xdr:colOff>
      <xdr:row>581</xdr:row>
      <xdr:rowOff>95248</xdr:rowOff>
    </xdr:to>
    <xdr:sp macro="" textlink="">
      <xdr:nvSpPr>
        <xdr:cNvPr id="41" name="Tekstfelt 40">
          <a:extLst>
            <a:ext uri="{FF2B5EF4-FFF2-40B4-BE49-F238E27FC236}">
              <a16:creationId xmlns:a16="http://schemas.microsoft.com/office/drawing/2014/main" id="{7F48CB08-27B3-4AED-A017-F86A0671D039}"/>
            </a:ext>
          </a:extLst>
        </xdr:cNvPr>
        <xdr:cNvSpPr txBox="1"/>
      </xdr:nvSpPr>
      <xdr:spPr>
        <a:xfrm>
          <a:off x="13016593" y="194104531"/>
          <a:ext cx="5132034" cy="20533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(B603) indsætter celle ID som sum af løn (eksempelvis: =0,3*B587)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(B603) som =0,44*B602.</a:t>
          </a:r>
        </a:p>
        <a:p>
          <a:endParaRPr lang="da-DK" sz="1000">
            <a:effectLst/>
          </a:endParaRPr>
        </a:p>
      </xdr:txBody>
    </xdr:sp>
    <xdr:clientData/>
  </xdr:twoCellAnchor>
  <xdr:twoCellAnchor>
    <xdr:from>
      <xdr:col>8</xdr:col>
      <xdr:colOff>122465</xdr:colOff>
      <xdr:row>17</xdr:row>
      <xdr:rowOff>476250</xdr:rowOff>
    </xdr:from>
    <xdr:to>
      <xdr:col>9</xdr:col>
      <xdr:colOff>1478719</xdr:colOff>
      <xdr:row>21</xdr:row>
      <xdr:rowOff>499685</xdr:rowOff>
    </xdr:to>
    <xdr:sp macro="" textlink="">
      <xdr:nvSpPr>
        <xdr:cNvPr id="42" name="Tekstfelt 41">
          <a:extLst>
            <a:ext uri="{FF2B5EF4-FFF2-40B4-BE49-F238E27FC236}">
              <a16:creationId xmlns:a16="http://schemas.microsoft.com/office/drawing/2014/main" id="{C92C5FE0-47B3-4600-AE44-7FF898DF1A40}"/>
            </a:ext>
          </a:extLst>
        </xdr:cNvPr>
        <xdr:cNvSpPr txBox="1"/>
      </xdr:nvSpPr>
      <xdr:spPr>
        <a:xfrm>
          <a:off x="17294679" y="5674179"/>
          <a:ext cx="3465361" cy="131611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beskrivelsesfeltet - i dette tilfælde for</a:t>
          </a:r>
          <a:r>
            <a:rPr lang="da-DK" sz="1100" baseline="0"/>
            <a:t> lønomkostninger, beskrives omkostningen. Ved lønomkostninger </a:t>
          </a:r>
          <a:r>
            <a:rPr lang="da-DK" sz="1100" u="sng" baseline="0"/>
            <a:t>kan</a:t>
          </a:r>
          <a:r>
            <a:rPr lang="da-DK" sz="1100" baseline="0"/>
            <a:t> de enkelte medarbejdere specificeres ved navn of stilling. Dog kan det også skrives som et antal medarbejdere, og timesatsen angives som et gennemsnit. Bemærk at det dog altid er faktiske lønomkostninger der kan dækkes.</a:t>
          </a:r>
          <a:endParaRPr lang="da-DK" sz="1100"/>
        </a:p>
      </xdr:txBody>
    </xdr:sp>
    <xdr:clientData/>
  </xdr:twoCellAnchor>
  <xdr:twoCellAnchor>
    <xdr:from>
      <xdr:col>8</xdr:col>
      <xdr:colOff>0</xdr:colOff>
      <xdr:row>14</xdr:row>
      <xdr:rowOff>122464</xdr:rowOff>
    </xdr:from>
    <xdr:to>
      <xdr:col>8</xdr:col>
      <xdr:colOff>1855146</xdr:colOff>
      <xdr:row>17</xdr:row>
      <xdr:rowOff>476250</xdr:rowOff>
    </xdr:to>
    <xdr:cxnSp macro="">
      <xdr:nvCxnSpPr>
        <xdr:cNvPr id="44" name="Lige forbindelse 43">
          <a:extLst>
            <a:ext uri="{FF2B5EF4-FFF2-40B4-BE49-F238E27FC236}">
              <a16:creationId xmlns:a16="http://schemas.microsoft.com/office/drawing/2014/main" id="{0DA7D09E-8399-4BD5-9276-547CBD8CBB2C}"/>
            </a:ext>
          </a:extLst>
        </xdr:cNvPr>
        <xdr:cNvCxnSpPr>
          <a:endCxn id="42" idx="0"/>
        </xdr:cNvCxnSpPr>
      </xdr:nvCxnSpPr>
      <xdr:spPr>
        <a:xfrm>
          <a:off x="17172214" y="4789714"/>
          <a:ext cx="1855146" cy="884465"/>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122464</xdr:colOff>
      <xdr:row>6</xdr:row>
      <xdr:rowOff>81643</xdr:rowOff>
    </xdr:from>
    <xdr:to>
      <xdr:col>7</xdr:col>
      <xdr:colOff>258536</xdr:colOff>
      <xdr:row>11</xdr:row>
      <xdr:rowOff>81643</xdr:rowOff>
    </xdr:to>
    <xdr:sp macro="" textlink="">
      <xdr:nvSpPr>
        <xdr:cNvPr id="48" name="Rektangel: afrundede hjørner 47">
          <a:extLst>
            <a:ext uri="{FF2B5EF4-FFF2-40B4-BE49-F238E27FC236}">
              <a16:creationId xmlns:a16="http://schemas.microsoft.com/office/drawing/2014/main" id="{5C55B010-AE0E-4424-8291-F5921A8D0A63}"/>
            </a:ext>
          </a:extLst>
        </xdr:cNvPr>
        <xdr:cNvSpPr/>
      </xdr:nvSpPr>
      <xdr:spPr>
        <a:xfrm>
          <a:off x="122464" y="1592036"/>
          <a:ext cx="15199179" cy="214992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326571</xdr:colOff>
      <xdr:row>2</xdr:row>
      <xdr:rowOff>108857</xdr:rowOff>
    </xdr:from>
    <xdr:to>
      <xdr:col>6</xdr:col>
      <xdr:colOff>27214</xdr:colOff>
      <xdr:row>4</xdr:row>
      <xdr:rowOff>81642</xdr:rowOff>
    </xdr:to>
    <xdr:sp macro="" textlink="">
      <xdr:nvSpPr>
        <xdr:cNvPr id="49" name="Rektangel: afrundede hjørner 48">
          <a:extLst>
            <a:ext uri="{FF2B5EF4-FFF2-40B4-BE49-F238E27FC236}">
              <a16:creationId xmlns:a16="http://schemas.microsoft.com/office/drawing/2014/main" id="{5F7AC36D-E224-4FFF-B02E-E12BAD66FB35}"/>
            </a:ext>
          </a:extLst>
        </xdr:cNvPr>
        <xdr:cNvSpPr/>
      </xdr:nvSpPr>
      <xdr:spPr>
        <a:xfrm>
          <a:off x="326571" y="571500"/>
          <a:ext cx="12654643" cy="53067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721179</xdr:colOff>
      <xdr:row>4</xdr:row>
      <xdr:rowOff>81643</xdr:rowOff>
    </xdr:from>
    <xdr:to>
      <xdr:col>9</xdr:col>
      <xdr:colOff>775608</xdr:colOff>
      <xdr:row>10</xdr:row>
      <xdr:rowOff>149679</xdr:rowOff>
    </xdr:to>
    <xdr:sp macro="" textlink="">
      <xdr:nvSpPr>
        <xdr:cNvPr id="50" name="Tekstfelt 49">
          <a:extLst>
            <a:ext uri="{FF2B5EF4-FFF2-40B4-BE49-F238E27FC236}">
              <a16:creationId xmlns:a16="http://schemas.microsoft.com/office/drawing/2014/main" id="{746E2B0D-A463-4296-B999-7446409B9DC3}"/>
            </a:ext>
          </a:extLst>
        </xdr:cNvPr>
        <xdr:cNvSpPr txBox="1"/>
      </xdr:nvSpPr>
      <xdr:spPr>
        <a:xfrm>
          <a:off x="15784286" y="1102179"/>
          <a:ext cx="4272643" cy="227239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t>1.</a:t>
          </a:r>
          <a:r>
            <a:rPr lang="da-DK" sz="1400" b="1" baseline="0"/>
            <a:t> Det første der udfyldes i budgetarket er projekttitel og projektformen. Når disse felter er udfyldt, bliver</a:t>
          </a:r>
        </a:p>
        <a:p>
          <a:endParaRPr lang="da-DK" sz="1400" b="1" baseline="0"/>
        </a:p>
        <a:p>
          <a:r>
            <a:rPr lang="da-DK" sz="1400" b="1" baseline="0"/>
            <a:t>2. Området med oplysninger om ansøger og aktivitet tilgængeligt. Når dette område er udfyldt, bliver til sidst </a:t>
          </a:r>
        </a:p>
        <a:p>
          <a:endParaRPr lang="da-DK" sz="1400" b="1" baseline="0"/>
        </a:p>
        <a:p>
          <a:r>
            <a:rPr lang="da-DK" sz="1400" b="1" baseline="0"/>
            <a:t>3. Budgetområdet tilgængeligt til angivelse og beskrivelse af aktivitetens omkostninger.</a:t>
          </a:r>
          <a:endParaRPr lang="da-DK" sz="1400" b="1"/>
        </a:p>
      </xdr:txBody>
    </xdr:sp>
    <xdr:clientData/>
  </xdr:twoCellAnchor>
  <xdr:twoCellAnchor>
    <xdr:from>
      <xdr:col>3</xdr:col>
      <xdr:colOff>1508125</xdr:colOff>
      <xdr:row>4</xdr:row>
      <xdr:rowOff>79375</xdr:rowOff>
    </xdr:from>
    <xdr:to>
      <xdr:col>7</xdr:col>
      <xdr:colOff>734786</xdr:colOff>
      <xdr:row>6</xdr:row>
      <xdr:rowOff>81643</xdr:rowOff>
    </xdr:to>
    <xdr:cxnSp macro="">
      <xdr:nvCxnSpPr>
        <xdr:cNvPr id="51" name="Lige forbindelse 50">
          <a:extLst>
            <a:ext uri="{FF2B5EF4-FFF2-40B4-BE49-F238E27FC236}">
              <a16:creationId xmlns:a16="http://schemas.microsoft.com/office/drawing/2014/main" id="{597762E6-0F12-40C5-9662-2AA0800491DA}"/>
            </a:ext>
          </a:extLst>
        </xdr:cNvPr>
        <xdr:cNvCxnSpPr/>
      </xdr:nvCxnSpPr>
      <xdr:spPr>
        <a:xfrm>
          <a:off x="8128000" y="1079500"/>
          <a:ext cx="7672161" cy="51026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285750</xdr:colOff>
      <xdr:row>7</xdr:row>
      <xdr:rowOff>415019</xdr:rowOff>
    </xdr:from>
    <xdr:to>
      <xdr:col>7</xdr:col>
      <xdr:colOff>721179</xdr:colOff>
      <xdr:row>8</xdr:row>
      <xdr:rowOff>95250</xdr:rowOff>
    </xdr:to>
    <xdr:cxnSp macro="">
      <xdr:nvCxnSpPr>
        <xdr:cNvPr id="53" name="Lige forbindelse 52">
          <a:extLst>
            <a:ext uri="{FF2B5EF4-FFF2-40B4-BE49-F238E27FC236}">
              <a16:creationId xmlns:a16="http://schemas.microsoft.com/office/drawing/2014/main" id="{0DAC1E1F-6C16-4256-A8A1-7C6F645B739B}"/>
            </a:ext>
          </a:extLst>
        </xdr:cNvPr>
        <xdr:cNvCxnSpPr>
          <a:endCxn id="50" idx="1"/>
        </xdr:cNvCxnSpPr>
      </xdr:nvCxnSpPr>
      <xdr:spPr>
        <a:xfrm flipV="1">
          <a:off x="15348857" y="2238376"/>
          <a:ext cx="435429" cy="11566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40822</xdr:colOff>
      <xdr:row>11</xdr:row>
      <xdr:rowOff>149679</xdr:rowOff>
    </xdr:from>
    <xdr:to>
      <xdr:col>27</xdr:col>
      <xdr:colOff>190500</xdr:colOff>
      <xdr:row>33</xdr:row>
      <xdr:rowOff>176893</xdr:rowOff>
    </xdr:to>
    <xdr:sp macro="" textlink="">
      <xdr:nvSpPr>
        <xdr:cNvPr id="56" name="Rektangel: afrundede hjørner 55">
          <a:extLst>
            <a:ext uri="{FF2B5EF4-FFF2-40B4-BE49-F238E27FC236}">
              <a16:creationId xmlns:a16="http://schemas.microsoft.com/office/drawing/2014/main" id="{4787FA12-556A-4434-A0FD-058C068CC73B}"/>
            </a:ext>
          </a:extLst>
        </xdr:cNvPr>
        <xdr:cNvSpPr/>
      </xdr:nvSpPr>
      <xdr:spPr>
        <a:xfrm>
          <a:off x="2163536" y="3810000"/>
          <a:ext cx="55272214" cy="75247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734787</xdr:colOff>
      <xdr:row>10</xdr:row>
      <xdr:rowOff>163286</xdr:rowOff>
    </xdr:from>
    <xdr:to>
      <xdr:col>8</xdr:col>
      <xdr:colOff>27215</xdr:colOff>
      <xdr:row>11</xdr:row>
      <xdr:rowOff>163286</xdr:rowOff>
    </xdr:to>
    <xdr:cxnSp macro="">
      <xdr:nvCxnSpPr>
        <xdr:cNvPr id="57" name="Lige forbindelse 56">
          <a:extLst>
            <a:ext uri="{FF2B5EF4-FFF2-40B4-BE49-F238E27FC236}">
              <a16:creationId xmlns:a16="http://schemas.microsoft.com/office/drawing/2014/main" id="{1A3958A8-1D01-4E32-A8D0-AE8DEBFEC3C9}"/>
            </a:ext>
          </a:extLst>
        </xdr:cNvPr>
        <xdr:cNvCxnSpPr/>
      </xdr:nvCxnSpPr>
      <xdr:spPr>
        <a:xfrm flipH="1">
          <a:off x="15797894" y="3388179"/>
          <a:ext cx="1401535" cy="43542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13607</xdr:colOff>
      <xdr:row>12</xdr:row>
      <xdr:rowOff>149679</xdr:rowOff>
    </xdr:from>
    <xdr:to>
      <xdr:col>7</xdr:col>
      <xdr:colOff>2095500</xdr:colOff>
      <xdr:row>17</xdr:row>
      <xdr:rowOff>13606</xdr:rowOff>
    </xdr:to>
    <xdr:sp macro="" textlink="">
      <xdr:nvSpPr>
        <xdr:cNvPr id="63" name="Rektangel: afrundede hjørner 62">
          <a:extLst>
            <a:ext uri="{FF2B5EF4-FFF2-40B4-BE49-F238E27FC236}">
              <a16:creationId xmlns:a16="http://schemas.microsoft.com/office/drawing/2014/main" id="{69BC9C14-597C-4702-B21E-2094FC1DD3B7}"/>
            </a:ext>
          </a:extLst>
        </xdr:cNvPr>
        <xdr:cNvSpPr/>
      </xdr:nvSpPr>
      <xdr:spPr>
        <a:xfrm>
          <a:off x="15076714" y="3986893"/>
          <a:ext cx="2081893" cy="122464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190499</xdr:colOff>
      <xdr:row>7</xdr:row>
      <xdr:rowOff>13607</xdr:rowOff>
    </xdr:from>
    <xdr:to>
      <xdr:col>1</xdr:col>
      <xdr:colOff>2163536</xdr:colOff>
      <xdr:row>9</xdr:row>
      <xdr:rowOff>108858</xdr:rowOff>
    </xdr:to>
    <xdr:sp macro="" textlink="">
      <xdr:nvSpPr>
        <xdr:cNvPr id="66" name="Rektangel: afrundede hjørner 65">
          <a:extLst>
            <a:ext uri="{FF2B5EF4-FFF2-40B4-BE49-F238E27FC236}">
              <a16:creationId xmlns:a16="http://schemas.microsoft.com/office/drawing/2014/main" id="{B3A8E073-ACCD-4791-AC50-B1A33C2D67E3}"/>
            </a:ext>
          </a:extLst>
        </xdr:cNvPr>
        <xdr:cNvSpPr/>
      </xdr:nvSpPr>
      <xdr:spPr>
        <a:xfrm>
          <a:off x="190499" y="1836964"/>
          <a:ext cx="4095751" cy="96610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285750</xdr:colOff>
      <xdr:row>13</xdr:row>
      <xdr:rowOff>40822</xdr:rowOff>
    </xdr:from>
    <xdr:to>
      <xdr:col>1</xdr:col>
      <xdr:colOff>1628397</xdr:colOff>
      <xdr:row>18</xdr:row>
      <xdr:rowOff>68036</xdr:rowOff>
    </xdr:to>
    <xdr:sp macro="" textlink="">
      <xdr:nvSpPr>
        <xdr:cNvPr id="67" name="Tekstfelt 66">
          <a:extLst>
            <a:ext uri="{FF2B5EF4-FFF2-40B4-BE49-F238E27FC236}">
              <a16:creationId xmlns:a16="http://schemas.microsoft.com/office/drawing/2014/main" id="{3C319821-467F-4F5E-8C98-F28C5BFE9B83}"/>
            </a:ext>
          </a:extLst>
        </xdr:cNvPr>
        <xdr:cNvSpPr txBox="1"/>
      </xdr:nvSpPr>
      <xdr:spPr>
        <a:xfrm>
          <a:off x="285750" y="4082143"/>
          <a:ext cx="3465361" cy="194582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CVR-nummer og Produktionsnummer</a:t>
          </a:r>
        </a:p>
        <a:p>
          <a:r>
            <a:rPr lang="da-DK" sz="1100" b="0"/>
            <a:t>1.</a:t>
          </a:r>
          <a:r>
            <a:rPr lang="da-DK" sz="1100" b="0" baseline="0"/>
            <a:t> </a:t>
          </a:r>
          <a:r>
            <a:rPr lang="da-DK" sz="1100" b="0" u="sng" baseline="0"/>
            <a:t>CVR nummer </a:t>
          </a:r>
          <a:r>
            <a:rPr lang="da-DK" sz="1100" b="0" baseline="0"/>
            <a:t>skal angives for alle projektdeltagere. CVR nummer SKAL stemme overens med det angivne i ansøgningsblanketten. CVR nummer har altid 8 cifre. Feltet markeres med rødt hvis der ikke bruges det korrekte antal cifre.</a:t>
          </a:r>
        </a:p>
        <a:p>
          <a:r>
            <a:rPr lang="da-DK" sz="1100" b="0"/>
            <a:t>2. </a:t>
          </a:r>
          <a:r>
            <a:rPr lang="da-DK" sz="1100" b="0" u="sng"/>
            <a:t>P-nummer</a:t>
          </a:r>
          <a:r>
            <a:rPr lang="da-DK" sz="1100" b="0" baseline="0"/>
            <a:t> er IKKE obligatorisk og er kun relevant at udfylde hvis projektdeltageren har angivet P-nummer i ansøgningsblanketten. P-nummer er altid 10 cifre. Feltet markeres med rødt hvis der indtastet et forkert antal cifre.</a:t>
          </a:r>
          <a:endParaRPr lang="da-DK" sz="1100" b="0"/>
        </a:p>
      </xdr:txBody>
    </xdr:sp>
    <xdr:clientData/>
  </xdr:twoCellAnchor>
  <xdr:twoCellAnchor>
    <xdr:from>
      <xdr:col>0</xdr:col>
      <xdr:colOff>2018431</xdr:colOff>
      <xdr:row>9</xdr:row>
      <xdr:rowOff>108858</xdr:rowOff>
    </xdr:from>
    <xdr:to>
      <xdr:col>1</xdr:col>
      <xdr:colOff>115661</xdr:colOff>
      <xdr:row>13</xdr:row>
      <xdr:rowOff>40822</xdr:rowOff>
    </xdr:to>
    <xdr:cxnSp macro="">
      <xdr:nvCxnSpPr>
        <xdr:cNvPr id="68" name="Lige forbindelse 67">
          <a:extLst>
            <a:ext uri="{FF2B5EF4-FFF2-40B4-BE49-F238E27FC236}">
              <a16:creationId xmlns:a16="http://schemas.microsoft.com/office/drawing/2014/main" id="{0BCD0689-068B-4F0C-90C5-F9F85C6A8081}"/>
            </a:ext>
          </a:extLst>
        </xdr:cNvPr>
        <xdr:cNvCxnSpPr>
          <a:stCxn id="66" idx="2"/>
          <a:endCxn id="67" idx="0"/>
        </xdr:cNvCxnSpPr>
      </xdr:nvCxnSpPr>
      <xdr:spPr>
        <a:xfrm flipH="1">
          <a:off x="2018431" y="2803072"/>
          <a:ext cx="219944" cy="1279071"/>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6</xdr:row>
      <xdr:rowOff>231321</xdr:rowOff>
    </xdr:from>
    <xdr:to>
      <xdr:col>5</xdr:col>
      <xdr:colOff>2095500</xdr:colOff>
      <xdr:row>9</xdr:row>
      <xdr:rowOff>13608</xdr:rowOff>
    </xdr:to>
    <xdr:sp macro="" textlink="">
      <xdr:nvSpPr>
        <xdr:cNvPr id="71" name="Rektangel: afrundede hjørner 70">
          <a:extLst>
            <a:ext uri="{FF2B5EF4-FFF2-40B4-BE49-F238E27FC236}">
              <a16:creationId xmlns:a16="http://schemas.microsoft.com/office/drawing/2014/main" id="{D4356B06-2742-43B6-B430-418239091FAA}"/>
            </a:ext>
          </a:extLst>
        </xdr:cNvPr>
        <xdr:cNvSpPr/>
      </xdr:nvSpPr>
      <xdr:spPr>
        <a:xfrm>
          <a:off x="6626679" y="1741714"/>
          <a:ext cx="6313714" cy="96610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1932215</xdr:colOff>
      <xdr:row>13</xdr:row>
      <xdr:rowOff>27215</xdr:rowOff>
    </xdr:from>
    <xdr:to>
      <xdr:col>2</xdr:col>
      <xdr:colOff>1932214</xdr:colOff>
      <xdr:row>23</xdr:row>
      <xdr:rowOff>503464</xdr:rowOff>
    </xdr:to>
    <xdr:sp macro="" textlink="">
      <xdr:nvSpPr>
        <xdr:cNvPr id="73" name="Tekstfelt 72">
          <a:extLst>
            <a:ext uri="{FF2B5EF4-FFF2-40B4-BE49-F238E27FC236}">
              <a16:creationId xmlns:a16="http://schemas.microsoft.com/office/drawing/2014/main" id="{4BCABC78-C446-4880-90FC-06838EE6045B}"/>
            </a:ext>
          </a:extLst>
        </xdr:cNvPr>
        <xdr:cNvSpPr txBox="1"/>
      </xdr:nvSpPr>
      <xdr:spPr>
        <a:xfrm>
          <a:off x="4054929" y="4068536"/>
          <a:ext cx="2258785" cy="372835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VIrksomhedstype, Forordning og aktivitetstype:</a:t>
          </a:r>
        </a:p>
        <a:p>
          <a:r>
            <a:rPr lang="da-DK" sz="1100" b="0"/>
            <a:t>Disse</a:t>
          </a:r>
          <a:r>
            <a:rPr lang="da-DK" sz="1100" b="0" baseline="0"/>
            <a:t> tre kategorier vælges alle i drop-doen menuer. Bemærk at Der udfyldes fra venstre mod højre: Således kan virksomhedstypen først vælges, når der er angivet både CVR-nummer og virksomhedsnavn.</a:t>
          </a:r>
        </a:p>
        <a:p>
          <a:r>
            <a:rPr lang="da-DK" sz="1100" b="0"/>
            <a:t>Når virksomhedstypen er valgt, bliver Forordningsfeltet tilgængelig og når det er udfyldt, kan aktivitetstypen</a:t>
          </a:r>
          <a:r>
            <a:rPr lang="da-DK" sz="1100" b="0" baseline="0"/>
            <a:t> vælges. </a:t>
          </a:r>
        </a:p>
        <a:p>
          <a:r>
            <a:rPr lang="da-DK" sz="1100" b="0" baseline="0"/>
            <a:t>Kombinationen af disse tre variabler danner grundlag for den maksimale støttesats i overensstemmelse med statsstøttereglerne. Det er vigtigt at alle projektdeltagere sætter sig ind i statsstøttereglerne så valget af de tre variabler kan ske på et oplyst grundlag.</a:t>
          </a:r>
          <a:endParaRPr lang="da-DK" sz="1100" b="0"/>
        </a:p>
      </xdr:txBody>
    </xdr:sp>
    <xdr:clientData/>
  </xdr:twoCellAnchor>
  <xdr:twoCellAnchor>
    <xdr:from>
      <xdr:col>2</xdr:col>
      <xdr:colOff>802822</xdr:colOff>
      <xdr:row>9</xdr:row>
      <xdr:rowOff>13608</xdr:rowOff>
    </xdr:from>
    <xdr:to>
      <xdr:col>4</xdr:col>
      <xdr:colOff>1047750</xdr:colOff>
      <xdr:row>13</xdr:row>
      <xdr:rowOff>27215</xdr:rowOff>
    </xdr:to>
    <xdr:cxnSp macro="">
      <xdr:nvCxnSpPr>
        <xdr:cNvPr id="74" name="Lige forbindelse 73">
          <a:extLst>
            <a:ext uri="{FF2B5EF4-FFF2-40B4-BE49-F238E27FC236}">
              <a16:creationId xmlns:a16="http://schemas.microsoft.com/office/drawing/2014/main" id="{357AD167-19E0-4A2D-BD9E-3E62FE05A8E5}"/>
            </a:ext>
          </a:extLst>
        </xdr:cNvPr>
        <xdr:cNvCxnSpPr>
          <a:stCxn id="71" idx="2"/>
          <a:endCxn id="73" idx="0"/>
        </xdr:cNvCxnSpPr>
      </xdr:nvCxnSpPr>
      <xdr:spPr>
        <a:xfrm flipH="1">
          <a:off x="5184322" y="2707822"/>
          <a:ext cx="4599214" cy="136071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122464</xdr:colOff>
      <xdr:row>23</xdr:row>
      <xdr:rowOff>95250</xdr:rowOff>
    </xdr:from>
    <xdr:to>
      <xdr:col>6</xdr:col>
      <xdr:colOff>1454263</xdr:colOff>
      <xdr:row>28</xdr:row>
      <xdr:rowOff>108857</xdr:rowOff>
    </xdr:to>
    <xdr:sp macro="" textlink="">
      <xdr:nvSpPr>
        <xdr:cNvPr id="78" name="Tekstfelt 77">
          <a:extLst>
            <a:ext uri="{FF2B5EF4-FFF2-40B4-BE49-F238E27FC236}">
              <a16:creationId xmlns:a16="http://schemas.microsoft.com/office/drawing/2014/main" id="{FD4C47F7-D74C-453A-A9CB-4C87B0D96695}"/>
            </a:ext>
          </a:extLst>
        </xdr:cNvPr>
        <xdr:cNvSpPr txBox="1"/>
      </xdr:nvSpPr>
      <xdr:spPr>
        <a:xfrm>
          <a:off x="10967357" y="7388679"/>
          <a:ext cx="3440906" cy="224517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Gode råd om specifikationer af "øvrige udgifter":</a:t>
          </a:r>
        </a:p>
        <a:p>
          <a:r>
            <a:rPr lang="da-DK" sz="1100" b="0"/>
            <a:t>Øvrige</a:t>
          </a:r>
          <a:r>
            <a:rPr lang="da-DK" sz="1100" b="0" baseline="0"/>
            <a:t> udgifter skal udspecificeres tilstrækkeligt. Det er </a:t>
          </a:r>
          <a:r>
            <a:rPr lang="da-DK" sz="1100" b="0" u="sng" baseline="0"/>
            <a:t>ikke</a:t>
          </a:r>
          <a:r>
            <a:rPr lang="da-DK" sz="1100" b="0" baseline="0"/>
            <a:t> nok at skrive "transport", "rejser", "materialer", "møder", "forplejning". Plantefondssekretariatet skal typisk vide hvor mange det drejer sig om, for hvor mange medarbejdere, ved materialer hvilke materialer/kategorier der rummer den største omkostning.</a:t>
          </a:r>
        </a:p>
        <a:p>
          <a:r>
            <a:rPr lang="da-DK" sz="1100" b="0" baseline="0"/>
            <a:t>Husk også at én omkostning er én specifikation. man kan ikke i samme felt skrive: "kørsel, forplejning, standleje og råvarer til smagsprøver"</a:t>
          </a:r>
          <a:endParaRPr lang="da-DK" sz="1100" b="0"/>
        </a:p>
      </xdr:txBody>
    </xdr:sp>
    <xdr:clientData/>
  </xdr:twoCellAnchor>
  <xdr:twoCellAnchor>
    <xdr:from>
      <xdr:col>2</xdr:col>
      <xdr:colOff>2231572</xdr:colOff>
      <xdr:row>21</xdr:row>
      <xdr:rowOff>27214</xdr:rowOff>
    </xdr:from>
    <xdr:to>
      <xdr:col>4</xdr:col>
      <xdr:colOff>40823</xdr:colOff>
      <xdr:row>23</xdr:row>
      <xdr:rowOff>68036</xdr:rowOff>
    </xdr:to>
    <xdr:sp macro="" textlink="">
      <xdr:nvSpPr>
        <xdr:cNvPr id="79" name="Rektangel: afrundede hjørner 78">
          <a:extLst>
            <a:ext uri="{FF2B5EF4-FFF2-40B4-BE49-F238E27FC236}">
              <a16:creationId xmlns:a16="http://schemas.microsoft.com/office/drawing/2014/main" id="{556A74F7-14EE-494E-BAFF-58E557EA9715}"/>
            </a:ext>
          </a:extLst>
        </xdr:cNvPr>
        <xdr:cNvSpPr/>
      </xdr:nvSpPr>
      <xdr:spPr>
        <a:xfrm>
          <a:off x="6613072" y="6517821"/>
          <a:ext cx="2163537" cy="84364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40823</xdr:colOff>
      <xdr:row>21</xdr:row>
      <xdr:rowOff>449036</xdr:rowOff>
    </xdr:from>
    <xdr:to>
      <xdr:col>5</xdr:col>
      <xdr:colOff>122464</xdr:colOff>
      <xdr:row>25</xdr:row>
      <xdr:rowOff>415018</xdr:rowOff>
    </xdr:to>
    <xdr:cxnSp macro="">
      <xdr:nvCxnSpPr>
        <xdr:cNvPr id="80" name="Lige forbindelse 79">
          <a:extLst>
            <a:ext uri="{FF2B5EF4-FFF2-40B4-BE49-F238E27FC236}">
              <a16:creationId xmlns:a16="http://schemas.microsoft.com/office/drawing/2014/main" id="{1706D3AF-80F7-4DC8-BD96-18FDD118EBBD}"/>
            </a:ext>
          </a:extLst>
        </xdr:cNvPr>
        <xdr:cNvCxnSpPr>
          <a:stCxn id="79" idx="3"/>
          <a:endCxn id="78" idx="1"/>
        </xdr:cNvCxnSpPr>
      </xdr:nvCxnSpPr>
      <xdr:spPr>
        <a:xfrm>
          <a:off x="8776609" y="6939643"/>
          <a:ext cx="2190748" cy="1571625"/>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1455965</xdr:colOff>
      <xdr:row>11</xdr:row>
      <xdr:rowOff>167367</xdr:rowOff>
    </xdr:from>
    <xdr:to>
      <xdr:col>5</xdr:col>
      <xdr:colOff>1809864</xdr:colOff>
      <xdr:row>21</xdr:row>
      <xdr:rowOff>312964</xdr:rowOff>
    </xdr:to>
    <xdr:sp macro="" textlink="">
      <xdr:nvSpPr>
        <xdr:cNvPr id="86" name="Tekstfelt 85">
          <a:extLst>
            <a:ext uri="{FF2B5EF4-FFF2-40B4-BE49-F238E27FC236}">
              <a16:creationId xmlns:a16="http://schemas.microsoft.com/office/drawing/2014/main" id="{EAF8E041-5BA4-4D57-85A2-3F3AC30B2953}"/>
            </a:ext>
          </a:extLst>
        </xdr:cNvPr>
        <xdr:cNvSpPr txBox="1"/>
      </xdr:nvSpPr>
      <xdr:spPr>
        <a:xfrm>
          <a:off x="10191751" y="3827688"/>
          <a:ext cx="2463006" cy="297588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Om tilskudsberettigede</a:t>
          </a:r>
          <a:r>
            <a:rPr lang="da-DK" sz="1200" b="1" baseline="0"/>
            <a:t> omkostninger forbundet med projektets effektstyring.</a:t>
          </a:r>
        </a:p>
        <a:p>
          <a:r>
            <a:rPr lang="da-DK" sz="1100" b="0" baseline="0"/>
            <a:t>1. dette område udfyldes automatisk hvis projektet ønsker bistand fra Plantefondens tilknyttede eksterne evaluator. Feltet er derfor låst mod redigering. Beløbet der afsættes er variabelt og afhænger af om projektholder er momsregistreret.</a:t>
          </a:r>
        </a:p>
        <a:p>
          <a:endParaRPr lang="da-DK" sz="1100" b="0" baseline="0"/>
        </a:p>
        <a:p>
          <a:r>
            <a:rPr lang="da-DK" sz="1100" b="0" baseline="0"/>
            <a:t>2. projektets arbejde med effekstyring, kan også rumme øvrige omkostninger - eksempelvis indkøb af data til nulpunktsmåling, udgifter til fysiske materialer eller licenser udbydere af surveys mv.</a:t>
          </a:r>
        </a:p>
      </xdr:txBody>
    </xdr:sp>
    <xdr:clientData/>
  </xdr:twoCellAnchor>
  <xdr:twoCellAnchor>
    <xdr:from>
      <xdr:col>3</xdr:col>
      <xdr:colOff>0</xdr:colOff>
      <xdr:row>17</xdr:row>
      <xdr:rowOff>-1</xdr:rowOff>
    </xdr:from>
    <xdr:to>
      <xdr:col>4</xdr:col>
      <xdr:colOff>27214</xdr:colOff>
      <xdr:row>20</xdr:row>
      <xdr:rowOff>163285</xdr:rowOff>
    </xdr:to>
    <xdr:sp macro="" textlink="">
      <xdr:nvSpPr>
        <xdr:cNvPr id="87" name="Rektangel: afrundede hjørner 86">
          <a:extLst>
            <a:ext uri="{FF2B5EF4-FFF2-40B4-BE49-F238E27FC236}">
              <a16:creationId xmlns:a16="http://schemas.microsoft.com/office/drawing/2014/main" id="{A93D2D56-F4FB-40A0-88AA-A6DA6BC1E6CA}"/>
            </a:ext>
          </a:extLst>
        </xdr:cNvPr>
        <xdr:cNvSpPr/>
      </xdr:nvSpPr>
      <xdr:spPr>
        <a:xfrm>
          <a:off x="6626679" y="5197928"/>
          <a:ext cx="2136321" cy="127907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27214</xdr:colOff>
      <xdr:row>17</xdr:row>
      <xdr:rowOff>117701</xdr:rowOff>
    </xdr:from>
    <xdr:to>
      <xdr:col>4</xdr:col>
      <xdr:colOff>1455965</xdr:colOff>
      <xdr:row>17</xdr:row>
      <xdr:rowOff>639535</xdr:rowOff>
    </xdr:to>
    <xdr:cxnSp macro="">
      <xdr:nvCxnSpPr>
        <xdr:cNvPr id="89" name="Lige forbindelse 88">
          <a:extLst>
            <a:ext uri="{FF2B5EF4-FFF2-40B4-BE49-F238E27FC236}">
              <a16:creationId xmlns:a16="http://schemas.microsoft.com/office/drawing/2014/main" id="{78B9B9EB-89A3-48A2-8E3A-C58A7D7A72A0}"/>
            </a:ext>
          </a:extLst>
        </xdr:cNvPr>
        <xdr:cNvCxnSpPr>
          <a:stCxn id="87" idx="3"/>
          <a:endCxn id="86" idx="1"/>
        </xdr:cNvCxnSpPr>
      </xdr:nvCxnSpPr>
      <xdr:spPr>
        <a:xfrm flipV="1">
          <a:off x="8763000" y="5315630"/>
          <a:ext cx="1428751" cy="52183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122464</xdr:colOff>
      <xdr:row>22</xdr:row>
      <xdr:rowOff>54429</xdr:rowOff>
    </xdr:from>
    <xdr:to>
      <xdr:col>8</xdr:col>
      <xdr:colOff>1491304</xdr:colOff>
      <xdr:row>29</xdr:row>
      <xdr:rowOff>134484</xdr:rowOff>
    </xdr:to>
    <xdr:sp macro="" textlink="">
      <xdr:nvSpPr>
        <xdr:cNvPr id="93" name="Tekstfelt 92">
          <a:extLst>
            <a:ext uri="{FF2B5EF4-FFF2-40B4-BE49-F238E27FC236}">
              <a16:creationId xmlns:a16="http://schemas.microsoft.com/office/drawing/2014/main" id="{341DC9C5-12EF-4E32-A4C0-10B7ADA4A64D}"/>
            </a:ext>
          </a:extLst>
        </xdr:cNvPr>
        <xdr:cNvSpPr txBox="1"/>
      </xdr:nvSpPr>
      <xdr:spPr>
        <a:xfrm>
          <a:off x="15185571" y="7170965"/>
          <a:ext cx="3477947" cy="266541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Gode råd omkring</a:t>
          </a:r>
          <a:r>
            <a:rPr lang="da-DK" sz="1200" b="1" baseline="0"/>
            <a:t> omkostninger til eksternt indkøbte </a:t>
          </a:r>
          <a:r>
            <a:rPr lang="da-DK" sz="1200" b="1" u="sng" baseline="0"/>
            <a:t>varer</a:t>
          </a:r>
          <a:r>
            <a:rPr lang="da-DK" sz="1200" b="1" baseline="0"/>
            <a:t> og </a:t>
          </a:r>
          <a:r>
            <a:rPr lang="da-DK" sz="1200" b="1" u="sng" baseline="0"/>
            <a:t>tjenesteydelser</a:t>
          </a:r>
          <a:r>
            <a:rPr lang="da-DK" sz="1200" b="1" baseline="0"/>
            <a:t>!</a:t>
          </a:r>
        </a:p>
        <a:p>
          <a:endParaRPr lang="da-DK" sz="1200" b="1" baseline="0"/>
        </a:p>
        <a:p>
          <a:r>
            <a:rPr lang="da-DK" sz="1100" b="0" baseline="0"/>
            <a:t>For at sikre at plantefonden lever op til princippet om sparsommelig økonomisk forvaltning,</a:t>
          </a:r>
        </a:p>
        <a:p>
          <a:r>
            <a:rPr lang="da-DK" sz="1100" b="0" baseline="0"/>
            <a:t>kan Plantefondssekretariatet anmode om dokumentation for, at eksternt indkøbte varer eller tjenesteydelser, er indkøbt til markedspris. Større beløb til enkeltleverandører af disse skal dog altid dokumenteres -  senest i forbindelse med udbetalingen. Det er revisors pligt og ansvar at kontrollere at dette efterleves.</a:t>
          </a:r>
        </a:p>
        <a:p>
          <a:endParaRPr lang="da-DK" sz="1100" b="0" baseline="0"/>
        </a:p>
        <a:p>
          <a:r>
            <a:rPr lang="da-DK" sz="1100" b="0" baseline="0"/>
            <a:t>Offentlige institutioner skal desuden være opmærksomme på EU's udbudsregler.</a:t>
          </a:r>
        </a:p>
      </xdr:txBody>
    </xdr:sp>
    <xdr:clientData/>
  </xdr:twoCellAnchor>
  <xdr:twoCellAnchor>
    <xdr:from>
      <xdr:col>6</xdr:col>
      <xdr:colOff>0</xdr:colOff>
      <xdr:row>17</xdr:row>
      <xdr:rowOff>-1</xdr:rowOff>
    </xdr:from>
    <xdr:to>
      <xdr:col>7</xdr:col>
      <xdr:colOff>0</xdr:colOff>
      <xdr:row>21</xdr:row>
      <xdr:rowOff>54428</xdr:rowOff>
    </xdr:to>
    <xdr:sp macro="" textlink="">
      <xdr:nvSpPr>
        <xdr:cNvPr id="94" name="Rektangel: afrundede hjørner 93">
          <a:extLst>
            <a:ext uri="{FF2B5EF4-FFF2-40B4-BE49-F238E27FC236}">
              <a16:creationId xmlns:a16="http://schemas.microsoft.com/office/drawing/2014/main" id="{468939BB-A63A-436B-AA18-F4763061D565}"/>
            </a:ext>
          </a:extLst>
        </xdr:cNvPr>
        <xdr:cNvSpPr/>
      </xdr:nvSpPr>
      <xdr:spPr>
        <a:xfrm>
          <a:off x="12954000" y="5197928"/>
          <a:ext cx="2109107" cy="134710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1054554</xdr:colOff>
      <xdr:row>21</xdr:row>
      <xdr:rowOff>54428</xdr:rowOff>
    </xdr:from>
    <xdr:to>
      <xdr:col>7</xdr:col>
      <xdr:colOff>1861438</xdr:colOff>
      <xdr:row>22</xdr:row>
      <xdr:rowOff>54429</xdr:rowOff>
    </xdr:to>
    <xdr:cxnSp macro="">
      <xdr:nvCxnSpPr>
        <xdr:cNvPr id="95" name="Lige forbindelse 94">
          <a:extLst>
            <a:ext uri="{FF2B5EF4-FFF2-40B4-BE49-F238E27FC236}">
              <a16:creationId xmlns:a16="http://schemas.microsoft.com/office/drawing/2014/main" id="{C6A6A45C-4E5B-4D76-AF63-84E857875425}"/>
            </a:ext>
          </a:extLst>
        </xdr:cNvPr>
        <xdr:cNvCxnSpPr>
          <a:stCxn id="94" idx="2"/>
          <a:endCxn id="93" idx="0"/>
        </xdr:cNvCxnSpPr>
      </xdr:nvCxnSpPr>
      <xdr:spPr>
        <a:xfrm>
          <a:off x="14008554" y="6545035"/>
          <a:ext cx="2915991" cy="62593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68036</xdr:colOff>
      <xdr:row>31</xdr:row>
      <xdr:rowOff>217715</xdr:rowOff>
    </xdr:from>
    <xdr:to>
      <xdr:col>3</xdr:col>
      <xdr:colOff>190500</xdr:colOff>
      <xdr:row>33</xdr:row>
      <xdr:rowOff>1</xdr:rowOff>
    </xdr:to>
    <xdr:sp macro="" textlink="">
      <xdr:nvSpPr>
        <xdr:cNvPr id="98" name="Rektangel: afrundede hjørner 97">
          <a:extLst>
            <a:ext uri="{FF2B5EF4-FFF2-40B4-BE49-F238E27FC236}">
              <a16:creationId xmlns:a16="http://schemas.microsoft.com/office/drawing/2014/main" id="{DF99A579-E2C3-4020-8328-99D0A5BC8EA8}"/>
            </a:ext>
          </a:extLst>
        </xdr:cNvPr>
        <xdr:cNvSpPr/>
      </xdr:nvSpPr>
      <xdr:spPr>
        <a:xfrm>
          <a:off x="68036" y="10722429"/>
          <a:ext cx="6749143" cy="4354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217714</xdr:colOff>
      <xdr:row>22</xdr:row>
      <xdr:rowOff>163284</xdr:rowOff>
    </xdr:from>
    <xdr:to>
      <xdr:col>1</xdr:col>
      <xdr:colOff>1560361</xdr:colOff>
      <xdr:row>29</xdr:row>
      <xdr:rowOff>503464</xdr:rowOff>
    </xdr:to>
    <xdr:sp macro="" textlink="">
      <xdr:nvSpPr>
        <xdr:cNvPr id="99" name="Tekstfelt 98">
          <a:extLst>
            <a:ext uri="{FF2B5EF4-FFF2-40B4-BE49-F238E27FC236}">
              <a16:creationId xmlns:a16="http://schemas.microsoft.com/office/drawing/2014/main" id="{801AEA26-689C-4741-BC03-A49502F24BE4}"/>
            </a:ext>
          </a:extLst>
        </xdr:cNvPr>
        <xdr:cNvSpPr txBox="1"/>
      </xdr:nvSpPr>
      <xdr:spPr>
        <a:xfrm>
          <a:off x="217714" y="7279820"/>
          <a:ext cx="3465361" cy="292553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Indirekte</a:t>
          </a:r>
          <a:r>
            <a:rPr lang="da-DK" sz="1200" b="1" baseline="0"/>
            <a:t> fællesudgifter - Overhead (OH)</a:t>
          </a:r>
        </a:p>
        <a:p>
          <a:r>
            <a:rPr lang="da-DK" sz="1200" b="0"/>
            <a:t>Bemærk at udgiften til Ovehead ikke skal specificeres og derfor indtastes nederst i delbudgetterne. Virksomheder og offentlige</a:t>
          </a:r>
          <a:r>
            <a:rPr lang="da-DK" sz="1200" b="0" baseline="0"/>
            <a:t> institutioner</a:t>
          </a:r>
          <a:r>
            <a:rPr lang="da-DK" sz="1200" b="0"/>
            <a:t> kan søge op til 30 % af den</a:t>
          </a:r>
          <a:r>
            <a:rPr lang="da-DK" sz="1200" b="0" baseline="0"/>
            <a:t> interne lønomkostning til at dække OH. Forsknings- og videnformidlingsinstitutioner kan søge op til 44 % af aktivitetens omkostninger til at dække OH. </a:t>
          </a:r>
        </a:p>
        <a:p>
          <a:r>
            <a:rPr lang="da-DK" sz="1200" b="0" baseline="0"/>
            <a:t>Sekretariatet anbefaler at der anvendes en regnefunktion til at angive OH-beløbet. Læs tekstfeltet med "Gode råd vedrørende Overhead" for mere information. Procentsatsen udregnes automatisk ud fra det indtastede beløb samt virksomhedstypen. Feltet markeres med rød, hvis den maksimale OH sats overskrides.</a:t>
          </a:r>
          <a:endParaRPr lang="da-DK" sz="1200" b="0"/>
        </a:p>
      </xdr:txBody>
    </xdr:sp>
    <xdr:clientData/>
  </xdr:twoCellAnchor>
  <xdr:twoCellAnchor>
    <xdr:from>
      <xdr:col>0</xdr:col>
      <xdr:colOff>1755321</xdr:colOff>
      <xdr:row>29</xdr:row>
      <xdr:rowOff>503464</xdr:rowOff>
    </xdr:from>
    <xdr:to>
      <xdr:col>0</xdr:col>
      <xdr:colOff>1950395</xdr:colOff>
      <xdr:row>31</xdr:row>
      <xdr:rowOff>231322</xdr:rowOff>
    </xdr:to>
    <xdr:cxnSp macro="">
      <xdr:nvCxnSpPr>
        <xdr:cNvPr id="100" name="Lige forbindelse 99">
          <a:extLst>
            <a:ext uri="{FF2B5EF4-FFF2-40B4-BE49-F238E27FC236}">
              <a16:creationId xmlns:a16="http://schemas.microsoft.com/office/drawing/2014/main" id="{7F781CEF-BADF-4A45-80E3-D9BE6BB337BB}"/>
            </a:ext>
          </a:extLst>
        </xdr:cNvPr>
        <xdr:cNvCxnSpPr>
          <a:stCxn id="99" idx="2"/>
        </xdr:cNvCxnSpPr>
      </xdr:nvCxnSpPr>
      <xdr:spPr>
        <a:xfrm flipH="1">
          <a:off x="1755321" y="10205357"/>
          <a:ext cx="195074" cy="53067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1560361</xdr:colOff>
      <xdr:row>26</xdr:row>
      <xdr:rowOff>20410</xdr:rowOff>
    </xdr:from>
    <xdr:to>
      <xdr:col>6</xdr:col>
      <xdr:colOff>104397</xdr:colOff>
      <xdr:row>38</xdr:row>
      <xdr:rowOff>316366</xdr:rowOff>
    </xdr:to>
    <xdr:cxnSp macro="">
      <xdr:nvCxnSpPr>
        <xdr:cNvPr id="110" name="Lige forbindelse 109">
          <a:extLst>
            <a:ext uri="{FF2B5EF4-FFF2-40B4-BE49-F238E27FC236}">
              <a16:creationId xmlns:a16="http://schemas.microsoft.com/office/drawing/2014/main" id="{8C25ABFB-C53F-47B2-9CAF-171DD242FF46}"/>
            </a:ext>
          </a:extLst>
        </xdr:cNvPr>
        <xdr:cNvCxnSpPr>
          <a:stCxn id="99" idx="3"/>
          <a:endCxn id="113" idx="1"/>
        </xdr:cNvCxnSpPr>
      </xdr:nvCxnSpPr>
      <xdr:spPr>
        <a:xfrm>
          <a:off x="3683075" y="8742589"/>
          <a:ext cx="9375322" cy="410595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104397</xdr:colOff>
      <xdr:row>35</xdr:row>
      <xdr:rowOff>142875</xdr:rowOff>
    </xdr:from>
    <xdr:to>
      <xdr:col>8</xdr:col>
      <xdr:colOff>1061357</xdr:colOff>
      <xdr:row>41</xdr:row>
      <xdr:rowOff>108857</xdr:rowOff>
    </xdr:to>
    <xdr:sp macro="" textlink="">
      <xdr:nvSpPr>
        <xdr:cNvPr id="113" name="Rektangel: afrundede hjørner 112">
          <a:extLst>
            <a:ext uri="{FF2B5EF4-FFF2-40B4-BE49-F238E27FC236}">
              <a16:creationId xmlns:a16="http://schemas.microsoft.com/office/drawing/2014/main" id="{565224D5-C3CB-4B74-AE96-69D9ACA93EF7}"/>
            </a:ext>
          </a:extLst>
        </xdr:cNvPr>
        <xdr:cNvSpPr/>
      </xdr:nvSpPr>
      <xdr:spPr>
        <a:xfrm>
          <a:off x="13058397" y="11749768"/>
          <a:ext cx="5175174" cy="219755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40821</xdr:colOff>
      <xdr:row>6</xdr:row>
      <xdr:rowOff>258534</xdr:rowOff>
    </xdr:from>
    <xdr:to>
      <xdr:col>6</xdr:col>
      <xdr:colOff>2068287</xdr:colOff>
      <xdr:row>10</xdr:row>
      <xdr:rowOff>367391</xdr:rowOff>
    </xdr:to>
    <xdr:sp macro="" textlink="">
      <xdr:nvSpPr>
        <xdr:cNvPr id="122" name="Rektangel: afrundede hjørner 121">
          <a:extLst>
            <a:ext uri="{FF2B5EF4-FFF2-40B4-BE49-F238E27FC236}">
              <a16:creationId xmlns:a16="http://schemas.microsoft.com/office/drawing/2014/main" id="{038E805B-EC9B-4B40-9140-285DCDF353A6}"/>
            </a:ext>
          </a:extLst>
        </xdr:cNvPr>
        <xdr:cNvSpPr/>
      </xdr:nvSpPr>
      <xdr:spPr>
        <a:xfrm>
          <a:off x="12994821" y="1768927"/>
          <a:ext cx="2027466" cy="182335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5</xdr:col>
      <xdr:colOff>1809864</xdr:colOff>
      <xdr:row>10</xdr:row>
      <xdr:rowOff>367391</xdr:rowOff>
    </xdr:from>
    <xdr:to>
      <xdr:col>6</xdr:col>
      <xdr:colOff>1054554</xdr:colOff>
      <xdr:row>17</xdr:row>
      <xdr:rowOff>117701</xdr:rowOff>
    </xdr:to>
    <xdr:cxnSp macro="">
      <xdr:nvCxnSpPr>
        <xdr:cNvPr id="123" name="Lige forbindelse 122">
          <a:extLst>
            <a:ext uri="{FF2B5EF4-FFF2-40B4-BE49-F238E27FC236}">
              <a16:creationId xmlns:a16="http://schemas.microsoft.com/office/drawing/2014/main" id="{91FB7353-917D-4144-8DB0-95722D26A3D7}"/>
            </a:ext>
          </a:extLst>
        </xdr:cNvPr>
        <xdr:cNvCxnSpPr>
          <a:stCxn id="86" idx="3"/>
          <a:endCxn id="122" idx="2"/>
        </xdr:cNvCxnSpPr>
      </xdr:nvCxnSpPr>
      <xdr:spPr>
        <a:xfrm flipV="1">
          <a:off x="12654757" y="3592284"/>
          <a:ext cx="1353797" cy="17233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1079500</xdr:colOff>
      <xdr:row>0</xdr:row>
      <xdr:rowOff>142875</xdr:rowOff>
    </xdr:from>
    <xdr:to>
      <xdr:col>13</xdr:col>
      <xdr:colOff>584489</xdr:colOff>
      <xdr:row>13</xdr:row>
      <xdr:rowOff>282862</xdr:rowOff>
    </xdr:to>
    <xdr:sp macro="" textlink="">
      <xdr:nvSpPr>
        <xdr:cNvPr id="132" name="Tekstfelt 131">
          <a:extLst>
            <a:ext uri="{FF2B5EF4-FFF2-40B4-BE49-F238E27FC236}">
              <a16:creationId xmlns:a16="http://schemas.microsoft.com/office/drawing/2014/main" id="{012ED97F-10FE-4220-A609-79CC63D52601}"/>
            </a:ext>
          </a:extLst>
        </xdr:cNvPr>
        <xdr:cNvSpPr txBox="1"/>
      </xdr:nvSpPr>
      <xdr:spPr>
        <a:xfrm>
          <a:off x="20367625" y="142875"/>
          <a:ext cx="7950489" cy="420398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400" b="1" i="0" u="none" strike="noStrike">
              <a:solidFill>
                <a:schemeClr val="dk1"/>
              </a:solidFill>
              <a:effectLst/>
              <a:latin typeface="+mn-lt"/>
              <a:ea typeface="+mn-ea"/>
              <a:cs typeface="+mn-cs"/>
            </a:rPr>
            <a:t>Hvilket slags projekt ansøger du om?</a:t>
          </a: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Samarbejdsprojekter: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Samarbejdsprojekter har generelt højere satser end individuelle projekter.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 at opnå forhøjet tilskud til samarbejdsprojekter skal projektet enten være: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hvoraf mindst en deltager er en SMV, og hvor ingen virksomhed afholder mere end 70 pct. af det samlede Plantefonden tilskud, eller;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(uanset størrelse) og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forsknings- og vidensformidlingsinstitution, hvor sidstnævnte afholder mindst 10 pct. af Plantefonden tilskuddet. </a:t>
          </a:r>
          <a:r>
            <a:rPr lang="da-DK"/>
            <a:t> </a:t>
          </a:r>
          <a:r>
            <a:rPr lang="da-DK" sz="1100" b="0" i="0" u="none" strike="noStrike">
              <a:solidFill>
                <a:schemeClr val="dk1"/>
              </a:solidFill>
              <a:effectLst/>
              <a:latin typeface="+mn-lt"/>
              <a:ea typeface="+mn-ea"/>
              <a:cs typeface="+mn-cs"/>
            </a:rPr>
            <a:t>I samarbejdsprojekter er det et krav, at projektets resultater formidles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bredt gennem konferencer, publikationer, open access-samlinger, gratis software eller open source-software. (Dette gælder dog ikke fortrolige oplysninger.)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Individuelle projekter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Ved et individuelt projekt forstås enten:</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en enkelt deltager – hovedansøger –, som er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virksomhed (uanset størrelse), eller;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virksomhedsdeltagere, men hvor en af deltagerne afholder mere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end 70 pct. af det samlede Plantefonden tilskud.</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Bemærk desuden venligst følgende:</a:t>
          </a:r>
          <a:r>
            <a:rPr lang="da-DK"/>
            <a:t> </a:t>
          </a:r>
          <a:r>
            <a:rPr lang="da-DK" sz="1100" b="0" i="0" u="none" strike="noStrike">
              <a:solidFill>
                <a:schemeClr val="dk1"/>
              </a:solidFill>
              <a:effectLst/>
              <a:latin typeface="+mn-lt"/>
              <a:ea typeface="+mn-ea"/>
              <a:cs typeface="+mn-cs"/>
            </a:rPr>
            <a:t>Ved individuelle projekter kan der somme tider være behov for ekstern bistand,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f.eks. ved hjælp af konsulenter. Disse er ikke medansøgere af projektet, men hyres til at udføre projektspecifikt arbejde, som projektdeltagerne ikke selv har de fornødne kompetencer til at udføre.  </a:t>
          </a:r>
          <a:r>
            <a:rPr lang="da-DK"/>
            <a:t> </a:t>
          </a:r>
          <a:r>
            <a:rPr lang="da-DK" sz="1100" b="0" i="0" u="none" strike="noStrike">
              <a:solidFill>
                <a:schemeClr val="dk1"/>
              </a:solidFill>
              <a:effectLst/>
              <a:latin typeface="+mn-lt"/>
              <a:ea typeface="+mn-ea"/>
              <a:cs typeface="+mn-cs"/>
            </a:rPr>
            <a:t>Eksempel: Et individuelt projekt, med kun en enkelt deltager, som indeholder flere aktivitetsstyper (eksempelvis "eksperimentel udvikling", "uddannelse" og "deltagelse i messer"), skal udfylde et delbudget pr. aktivitet</a:t>
          </a:r>
          <a:r>
            <a:rPr lang="da-DK"/>
            <a:t>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4</xdr:col>
      <xdr:colOff>1952625</xdr:colOff>
      <xdr:row>1</xdr:row>
      <xdr:rowOff>47625</xdr:rowOff>
    </xdr:from>
    <xdr:to>
      <xdr:col>6</xdr:col>
      <xdr:colOff>301625</xdr:colOff>
      <xdr:row>4</xdr:row>
      <xdr:rowOff>190500</xdr:rowOff>
    </xdr:to>
    <xdr:sp macro="" textlink="">
      <xdr:nvSpPr>
        <xdr:cNvPr id="133" name="Ellipse 132">
          <a:extLst>
            <a:ext uri="{FF2B5EF4-FFF2-40B4-BE49-F238E27FC236}">
              <a16:creationId xmlns:a16="http://schemas.microsoft.com/office/drawing/2014/main" id="{D0719A03-D4C9-4A25-8A9A-3B6F038C5F67}"/>
            </a:ext>
          </a:extLst>
        </xdr:cNvPr>
        <xdr:cNvSpPr/>
      </xdr:nvSpPr>
      <xdr:spPr>
        <a:xfrm>
          <a:off x="10683875" y="269875"/>
          <a:ext cx="2571750" cy="920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301625</xdr:colOff>
      <xdr:row>2</xdr:row>
      <xdr:rowOff>95250</xdr:rowOff>
    </xdr:from>
    <xdr:to>
      <xdr:col>9</xdr:col>
      <xdr:colOff>1079500</xdr:colOff>
      <xdr:row>3</xdr:row>
      <xdr:rowOff>111125</xdr:rowOff>
    </xdr:to>
    <xdr:cxnSp macro="">
      <xdr:nvCxnSpPr>
        <xdr:cNvPr id="134" name="Lige forbindelse 133">
          <a:extLst>
            <a:ext uri="{FF2B5EF4-FFF2-40B4-BE49-F238E27FC236}">
              <a16:creationId xmlns:a16="http://schemas.microsoft.com/office/drawing/2014/main" id="{A7CC7048-7CC3-4A2E-9272-B006A134E677}"/>
            </a:ext>
          </a:extLst>
        </xdr:cNvPr>
        <xdr:cNvCxnSpPr>
          <a:stCxn id="133" idx="6"/>
        </xdr:cNvCxnSpPr>
      </xdr:nvCxnSpPr>
      <xdr:spPr>
        <a:xfrm flipV="1">
          <a:off x="13255625" y="539750"/>
          <a:ext cx="7112000" cy="1905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1746250</xdr:colOff>
      <xdr:row>37</xdr:row>
      <xdr:rowOff>95250</xdr:rowOff>
    </xdr:from>
    <xdr:to>
      <xdr:col>2</xdr:col>
      <xdr:colOff>1989931</xdr:colOff>
      <xdr:row>43</xdr:row>
      <xdr:rowOff>138114</xdr:rowOff>
    </xdr:to>
    <xdr:sp macro="" textlink="">
      <xdr:nvSpPr>
        <xdr:cNvPr id="20" name="Stregbilledforklaring 1 13">
          <a:extLst>
            <a:ext uri="{FF2B5EF4-FFF2-40B4-BE49-F238E27FC236}">
              <a16:creationId xmlns:a16="http://schemas.microsoft.com/office/drawing/2014/main" id="{42AF03E0-F10B-4C3D-BAD9-70F5E2C52BE5}"/>
            </a:ext>
          </a:extLst>
        </xdr:cNvPr>
        <xdr:cNvSpPr/>
      </xdr:nvSpPr>
      <xdr:spPr>
        <a:xfrm rot="16200000">
          <a:off x="3934221" y="7749779"/>
          <a:ext cx="1090614" cy="3275806"/>
        </a:xfrm>
        <a:prstGeom prst="borderCallout1">
          <a:avLst>
            <a:gd name="adj1" fmla="val 99281"/>
            <a:gd name="adj2" fmla="val 54374"/>
            <a:gd name="adj3" fmla="val 189698"/>
            <a:gd name="adj4" fmla="val 6620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47</xdr:row>
      <xdr:rowOff>1</xdr:rowOff>
    </xdr:to>
    <xdr:sp macro="" textlink="">
      <xdr:nvSpPr>
        <xdr:cNvPr id="3" name="Tekstboks 1">
          <a:extLst>
            <a:ext uri="{FF2B5EF4-FFF2-40B4-BE49-F238E27FC236}">
              <a16:creationId xmlns:a16="http://schemas.microsoft.com/office/drawing/2014/main" id="{B668CD99-A1D6-4788-B275-69F5AE5B99D5}"/>
            </a:ext>
          </a:extLst>
        </xdr:cNvPr>
        <xdr:cNvSpPr txBox="1"/>
      </xdr:nvSpPr>
      <xdr:spPr>
        <a:xfrm>
          <a:off x="29157083" y="1831975"/>
          <a:ext cx="3712633" cy="879792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twoCellAnchor>
    <xdr:from>
      <xdr:col>1</xdr:col>
      <xdr:colOff>2644776</xdr:colOff>
      <xdr:row>12</xdr:row>
      <xdr:rowOff>168275</xdr:rowOff>
    </xdr:from>
    <xdr:to>
      <xdr:col>4</xdr:col>
      <xdr:colOff>499270</xdr:colOff>
      <xdr:row>17</xdr:row>
      <xdr:rowOff>25397</xdr:rowOff>
    </xdr:to>
    <xdr:sp macro="" textlink="">
      <xdr:nvSpPr>
        <xdr:cNvPr id="4" name="Stregbilledforklaring 1 8">
          <a:extLst>
            <a:ext uri="{FF2B5EF4-FFF2-40B4-BE49-F238E27FC236}">
              <a16:creationId xmlns:a16="http://schemas.microsoft.com/office/drawing/2014/main" id="{251368EC-6F91-4427-8FF3-A0D35EB1B0D6}"/>
            </a:ext>
          </a:extLst>
        </xdr:cNvPr>
        <xdr:cNvSpPr/>
      </xdr:nvSpPr>
      <xdr:spPr>
        <a:xfrm rot="16200000">
          <a:off x="5429649" y="2860277"/>
          <a:ext cx="730247" cy="4109244"/>
        </a:xfrm>
        <a:prstGeom prst="borderCallout1">
          <a:avLst>
            <a:gd name="adj1" fmla="val 99281"/>
            <a:gd name="adj2" fmla="val 54374"/>
            <a:gd name="adj3" fmla="val 135604"/>
            <a:gd name="adj4" fmla="val -3276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2692401</xdr:colOff>
      <xdr:row>13</xdr:row>
      <xdr:rowOff>152400</xdr:rowOff>
    </xdr:from>
    <xdr:to>
      <xdr:col>5</xdr:col>
      <xdr:colOff>50800</xdr:colOff>
      <xdr:row>17</xdr:row>
      <xdr:rowOff>173036</xdr:rowOff>
    </xdr:to>
    <xdr:sp macro="" textlink="">
      <xdr:nvSpPr>
        <xdr:cNvPr id="5" name="Tekstfelt 4">
          <a:extLst>
            <a:ext uri="{FF2B5EF4-FFF2-40B4-BE49-F238E27FC236}">
              <a16:creationId xmlns:a16="http://schemas.microsoft.com/office/drawing/2014/main" id="{D98C54B1-3D7A-4E6C-A67E-3DFC4BE941B4}"/>
            </a:ext>
          </a:extLst>
        </xdr:cNvPr>
        <xdr:cNvSpPr txBox="1"/>
      </xdr:nvSpPr>
      <xdr:spPr>
        <a:xfrm>
          <a:off x="3787776" y="4708525"/>
          <a:ext cx="4121149" cy="71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hvordan</a:t>
          </a:r>
          <a:r>
            <a:rPr lang="da-DK" sz="1200" baseline="0"/>
            <a:t> tidsforløbet i en arbejdspakke kan visualiseres i gantt-diagrammet.</a:t>
          </a:r>
          <a:endParaRPr lang="da-DK" sz="1200"/>
        </a:p>
      </xdr:txBody>
    </xdr:sp>
    <xdr:clientData/>
  </xdr:twoCellAnchor>
  <xdr:twoCellAnchor>
    <xdr:from>
      <xdr:col>19</xdr:col>
      <xdr:colOff>5292</xdr:colOff>
      <xdr:row>6</xdr:row>
      <xdr:rowOff>254000</xdr:rowOff>
    </xdr:from>
    <xdr:to>
      <xdr:col>23</xdr:col>
      <xdr:colOff>730250</xdr:colOff>
      <xdr:row>7</xdr:row>
      <xdr:rowOff>222250</xdr:rowOff>
    </xdr:to>
    <xdr:cxnSp macro="">
      <xdr:nvCxnSpPr>
        <xdr:cNvPr id="6" name="Lige forbindelse 5">
          <a:extLst>
            <a:ext uri="{FF2B5EF4-FFF2-40B4-BE49-F238E27FC236}">
              <a16:creationId xmlns:a16="http://schemas.microsoft.com/office/drawing/2014/main" id="{69ADC706-E695-4F92-B1ED-438E48CDBF06}"/>
            </a:ext>
          </a:extLst>
        </xdr:cNvPr>
        <xdr:cNvCxnSpPr/>
      </xdr:nvCxnSpPr>
      <xdr:spPr>
        <a:xfrm flipH="1" flipV="1">
          <a:off x="14975417" y="2603500"/>
          <a:ext cx="2756958" cy="777875"/>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455085</xdr:colOff>
      <xdr:row>5</xdr:row>
      <xdr:rowOff>213431</xdr:rowOff>
    </xdr:from>
    <xdr:to>
      <xdr:col>23</xdr:col>
      <xdr:colOff>730250</xdr:colOff>
      <xdr:row>8</xdr:row>
      <xdr:rowOff>95250</xdr:rowOff>
    </xdr:to>
    <xdr:cxnSp macro="">
      <xdr:nvCxnSpPr>
        <xdr:cNvPr id="7" name="Lige forbindelse 6">
          <a:extLst>
            <a:ext uri="{FF2B5EF4-FFF2-40B4-BE49-F238E27FC236}">
              <a16:creationId xmlns:a16="http://schemas.microsoft.com/office/drawing/2014/main" id="{B8DA2967-1312-4D65-B58F-3307F075A8B6}"/>
            </a:ext>
          </a:extLst>
        </xdr:cNvPr>
        <xdr:cNvCxnSpPr/>
      </xdr:nvCxnSpPr>
      <xdr:spPr>
        <a:xfrm>
          <a:off x="9329210" y="2213681"/>
          <a:ext cx="8403165" cy="138994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349250</xdr:colOff>
      <xdr:row>7</xdr:row>
      <xdr:rowOff>174626</xdr:rowOff>
    </xdr:from>
    <xdr:to>
      <xdr:col>23</xdr:col>
      <xdr:colOff>698500</xdr:colOff>
      <xdr:row>8</xdr:row>
      <xdr:rowOff>15875</xdr:rowOff>
    </xdr:to>
    <xdr:cxnSp macro="">
      <xdr:nvCxnSpPr>
        <xdr:cNvPr id="8" name="Lige forbindelse 7">
          <a:extLst>
            <a:ext uri="{FF2B5EF4-FFF2-40B4-BE49-F238E27FC236}">
              <a16:creationId xmlns:a16="http://schemas.microsoft.com/office/drawing/2014/main" id="{3FE0F3A5-533B-47BA-9914-59B3D3BFE9B8}"/>
            </a:ext>
          </a:extLst>
        </xdr:cNvPr>
        <xdr:cNvCxnSpPr/>
      </xdr:nvCxnSpPr>
      <xdr:spPr>
        <a:xfrm flipH="1" flipV="1">
          <a:off x="16843375" y="3333751"/>
          <a:ext cx="857250" cy="19049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666754</xdr:colOff>
      <xdr:row>6</xdr:row>
      <xdr:rowOff>555625</xdr:rowOff>
    </xdr:from>
    <xdr:to>
      <xdr:col>24</xdr:col>
      <xdr:colOff>1053045</xdr:colOff>
      <xdr:row>13</xdr:row>
      <xdr:rowOff>143229</xdr:rowOff>
    </xdr:to>
    <xdr:sp macro="" textlink="">
      <xdr:nvSpPr>
        <xdr:cNvPr id="10" name="Stregbilledforklaring 1 13">
          <a:extLst>
            <a:ext uri="{FF2B5EF4-FFF2-40B4-BE49-F238E27FC236}">
              <a16:creationId xmlns:a16="http://schemas.microsoft.com/office/drawing/2014/main" id="{153CC225-A6E2-4D88-901C-DAEBF9EAC867}"/>
            </a:ext>
          </a:extLst>
        </xdr:cNvPr>
        <xdr:cNvSpPr/>
      </xdr:nvSpPr>
      <xdr:spPr>
        <a:xfrm rot="16200000">
          <a:off x="18465097" y="2108907"/>
          <a:ext cx="1794229" cy="3386666"/>
        </a:xfrm>
        <a:prstGeom prst="borderCallout1">
          <a:avLst>
            <a:gd name="adj1" fmla="val 481"/>
            <a:gd name="adj2" fmla="val 54887"/>
            <a:gd name="adj3" fmla="val -31974"/>
            <a:gd name="adj4" fmla="val 5595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23</xdr:col>
      <xdr:colOff>666751</xdr:colOff>
      <xdr:row>6</xdr:row>
      <xdr:rowOff>603250</xdr:rowOff>
    </xdr:from>
    <xdr:to>
      <xdr:col>24</xdr:col>
      <xdr:colOff>998714</xdr:colOff>
      <xdr:row>13</xdr:row>
      <xdr:rowOff>149930</xdr:rowOff>
    </xdr:to>
    <xdr:sp macro="" textlink="">
      <xdr:nvSpPr>
        <xdr:cNvPr id="13" name="Tekstfelt 12">
          <a:extLst>
            <a:ext uri="{FF2B5EF4-FFF2-40B4-BE49-F238E27FC236}">
              <a16:creationId xmlns:a16="http://schemas.microsoft.com/office/drawing/2014/main" id="{D6B303DC-0C33-4CDA-ABE4-4FD7E36DB478}"/>
            </a:ext>
          </a:extLst>
        </xdr:cNvPr>
        <xdr:cNvSpPr txBox="1"/>
      </xdr:nvSpPr>
      <xdr:spPr>
        <a:xfrm>
          <a:off x="17668876" y="2952750"/>
          <a:ext cx="3332338" cy="175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Plantefondssekretariatets</a:t>
          </a:r>
          <a:r>
            <a:rPr lang="da-DK" sz="1200" baseline="0"/>
            <a:t> estimat af det forventede tidsforbrug til opgaverne forbundet med effektmåling.</a:t>
          </a:r>
        </a:p>
        <a:p>
          <a:r>
            <a:rPr lang="da-DK" sz="1200" b="1" baseline="0"/>
            <a:t>Bemærk</a:t>
          </a:r>
          <a:r>
            <a:rPr lang="da-DK" sz="1200" b="0" baseline="0"/>
            <a:t> at dette vil være variabelt alt efter projekt. Endeligt antal timer afsat til arbejdspakken, fastlægges i dialog med ekstern evaluator ved projektets efterkvalificering. Det er dog vigtigt at projektholder afsætter </a:t>
          </a:r>
          <a:r>
            <a:rPr lang="da-DK" sz="1200" b="0" u="sng" baseline="0"/>
            <a:t>nok</a:t>
          </a:r>
          <a:r>
            <a:rPr lang="da-DK" sz="1200" b="0" baseline="0"/>
            <a:t> tid til effektstyring.</a:t>
          </a:r>
          <a:endParaRPr lang="da-DK" sz="1200" b="1"/>
        </a:p>
      </xdr:txBody>
    </xdr:sp>
    <xdr:clientData/>
  </xdr:twoCellAnchor>
  <xdr:twoCellAnchor>
    <xdr:from>
      <xdr:col>1</xdr:col>
      <xdr:colOff>1793875</xdr:colOff>
      <xdr:row>38</xdr:row>
      <xdr:rowOff>95250</xdr:rowOff>
    </xdr:from>
    <xdr:to>
      <xdr:col>2</xdr:col>
      <xdr:colOff>2028031</xdr:colOff>
      <xdr:row>44</xdr:row>
      <xdr:rowOff>114303</xdr:rowOff>
    </xdr:to>
    <xdr:sp macro="" textlink="">
      <xdr:nvSpPr>
        <xdr:cNvPr id="19" name="Tekstfelt 18">
          <a:extLst>
            <a:ext uri="{FF2B5EF4-FFF2-40B4-BE49-F238E27FC236}">
              <a16:creationId xmlns:a16="http://schemas.microsoft.com/office/drawing/2014/main" id="{E957EFD4-D80C-4FA8-A1B1-C969AF1BAB8E}"/>
            </a:ext>
          </a:extLst>
        </xdr:cNvPr>
        <xdr:cNvSpPr txBox="1"/>
      </xdr:nvSpPr>
      <xdr:spPr>
        <a:xfrm>
          <a:off x="2889250" y="9017000"/>
          <a:ext cx="3266281" cy="10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en milepæl. En milepæl kan markere en vigtig beslutning, et resultat</a:t>
          </a:r>
          <a:r>
            <a:rPr lang="da-DK" sz="1200" baseline="0"/>
            <a:t> eller en færdiggørelse af i projektlevering.</a:t>
          </a:r>
          <a:endParaRPr lang="da-DK" sz="1200"/>
        </a:p>
      </xdr:txBody>
    </xdr:sp>
    <xdr:clientData/>
  </xdr:twoCellAnchor>
  <xdr:twoCellAnchor>
    <xdr:from>
      <xdr:col>22</xdr:col>
      <xdr:colOff>428625</xdr:colOff>
      <xdr:row>0</xdr:row>
      <xdr:rowOff>0</xdr:rowOff>
    </xdr:from>
    <xdr:to>
      <xdr:col>27</xdr:col>
      <xdr:colOff>101600</xdr:colOff>
      <xdr:row>1</xdr:row>
      <xdr:rowOff>319485</xdr:rowOff>
    </xdr:to>
    <xdr:sp macro="" textlink="">
      <xdr:nvSpPr>
        <xdr:cNvPr id="21" name="Rektangel 20">
          <a:extLst>
            <a:ext uri="{FF2B5EF4-FFF2-40B4-BE49-F238E27FC236}">
              <a16:creationId xmlns:a16="http://schemas.microsoft.com/office/drawing/2014/main" id="{F9B64B4E-0A5A-4D5F-B338-660D8772F378}"/>
            </a:ext>
          </a:extLst>
        </xdr:cNvPr>
        <xdr:cNvSpPr/>
      </xdr:nvSpPr>
      <xdr:spPr>
        <a:xfrm>
          <a:off x="16922750" y="0"/>
          <a:ext cx="10166350" cy="8433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25</xdr:col>
      <xdr:colOff>111125</xdr:colOff>
      <xdr:row>6</xdr:row>
      <xdr:rowOff>238125</xdr:rowOff>
    </xdr:from>
    <xdr:to>
      <xdr:col>26</xdr:col>
      <xdr:colOff>1191421</xdr:colOff>
      <xdr:row>9</xdr:row>
      <xdr:rowOff>47628</xdr:rowOff>
    </xdr:to>
    <xdr:sp macro="" textlink="">
      <xdr:nvSpPr>
        <xdr:cNvPr id="22" name="Stregbilledforklaring 1 1">
          <a:extLst>
            <a:ext uri="{FF2B5EF4-FFF2-40B4-BE49-F238E27FC236}">
              <a16:creationId xmlns:a16="http://schemas.microsoft.com/office/drawing/2014/main" id="{470F2F0E-C008-4A47-AADD-1BFB0B474FBB}"/>
            </a:ext>
          </a:extLst>
        </xdr:cNvPr>
        <xdr:cNvSpPr/>
      </xdr:nvSpPr>
      <xdr:spPr>
        <a:xfrm rot="5400000">
          <a:off x="23487459" y="1388666"/>
          <a:ext cx="1317628" cy="3715546"/>
        </a:xfrm>
        <a:prstGeom prst="borderCallout1">
          <a:avLst>
            <a:gd name="adj1" fmla="val 46560"/>
            <a:gd name="adj2" fmla="val -352"/>
            <a:gd name="adj3" fmla="val 75983"/>
            <a:gd name="adj4" fmla="val -13252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25</xdr:col>
      <xdr:colOff>111125</xdr:colOff>
      <xdr:row>6</xdr:row>
      <xdr:rowOff>238124</xdr:rowOff>
    </xdr:from>
    <xdr:to>
      <xdr:col>26</xdr:col>
      <xdr:colOff>1092994</xdr:colOff>
      <xdr:row>8</xdr:row>
      <xdr:rowOff>269874</xdr:rowOff>
    </xdr:to>
    <xdr:sp macro="" textlink="">
      <xdr:nvSpPr>
        <xdr:cNvPr id="23" name="Tekstfelt 22">
          <a:extLst>
            <a:ext uri="{FF2B5EF4-FFF2-40B4-BE49-F238E27FC236}">
              <a16:creationId xmlns:a16="http://schemas.microsoft.com/office/drawing/2014/main" id="{6DA0D5C4-8907-415D-8D0E-6B7EC9E4112F}"/>
            </a:ext>
          </a:extLst>
        </xdr:cNvPr>
        <xdr:cNvSpPr txBox="1"/>
      </xdr:nvSpPr>
      <xdr:spPr>
        <a:xfrm>
          <a:off x="22288500" y="2587624"/>
          <a:ext cx="3617119"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Vær</a:t>
          </a:r>
          <a:r>
            <a:rPr lang="da-DK" sz="1200" baseline="0"/>
            <a:t> opmærksom på at det totale budget og det totale timetal skal stemme overens med tallene angivet i budgetskemaet (fane 1). Markeres med grønt når tallene stemmer. Projektets samlede budget og tidsforbrug kan ses i fane 3 Samlet budget (AUTOGENERERES)</a:t>
          </a:r>
        </a:p>
        <a:p>
          <a:endParaRPr lang="da-DK" sz="1200"/>
        </a:p>
      </xdr:txBody>
    </xdr:sp>
    <xdr:clientData/>
  </xdr:twoCellAnchor>
  <xdr:twoCellAnchor>
    <xdr:from>
      <xdr:col>20</xdr:col>
      <xdr:colOff>476250</xdr:colOff>
      <xdr:row>21</xdr:row>
      <xdr:rowOff>142877</xdr:rowOff>
    </xdr:from>
    <xdr:to>
      <xdr:col>23</xdr:col>
      <xdr:colOff>2719916</xdr:colOff>
      <xdr:row>38</xdr:row>
      <xdr:rowOff>124885</xdr:rowOff>
    </xdr:to>
    <xdr:sp macro="" textlink="">
      <xdr:nvSpPr>
        <xdr:cNvPr id="24" name="Stregbilledforklaring 1 1">
          <a:extLst>
            <a:ext uri="{FF2B5EF4-FFF2-40B4-BE49-F238E27FC236}">
              <a16:creationId xmlns:a16="http://schemas.microsoft.com/office/drawing/2014/main" id="{429A44DA-4618-4743-B126-2E14E0B769CC}"/>
            </a:ext>
          </a:extLst>
        </xdr:cNvPr>
        <xdr:cNvSpPr/>
      </xdr:nvSpPr>
      <xdr:spPr>
        <a:xfrm rot="5400000">
          <a:off x="16362891" y="5687486"/>
          <a:ext cx="2950633" cy="3767666"/>
        </a:xfrm>
        <a:prstGeom prst="borderCallout1">
          <a:avLst>
            <a:gd name="adj1" fmla="val 50081"/>
            <a:gd name="adj2" fmla="val -538"/>
            <a:gd name="adj3" fmla="val 83586"/>
            <a:gd name="adj4" fmla="val -2086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B</a:t>
          </a:r>
        </a:p>
      </xdr:txBody>
    </xdr:sp>
    <xdr:clientData/>
  </xdr:twoCellAnchor>
  <xdr:twoCellAnchor>
    <xdr:from>
      <xdr:col>0</xdr:col>
      <xdr:colOff>31749</xdr:colOff>
      <xdr:row>3</xdr:row>
      <xdr:rowOff>412750</xdr:rowOff>
    </xdr:from>
    <xdr:to>
      <xdr:col>27</xdr:col>
      <xdr:colOff>111124</xdr:colOff>
      <xdr:row>18</xdr:row>
      <xdr:rowOff>31750</xdr:rowOff>
    </xdr:to>
    <xdr:sp macro="" textlink="">
      <xdr:nvSpPr>
        <xdr:cNvPr id="25" name="Rektangel 24">
          <a:extLst>
            <a:ext uri="{FF2B5EF4-FFF2-40B4-BE49-F238E27FC236}">
              <a16:creationId xmlns:a16="http://schemas.microsoft.com/office/drawing/2014/main" id="{09026B4E-725E-4937-AF45-67636CB3AEB0}"/>
            </a:ext>
          </a:extLst>
        </xdr:cNvPr>
        <xdr:cNvSpPr/>
      </xdr:nvSpPr>
      <xdr:spPr>
        <a:xfrm>
          <a:off x="31749" y="1793875"/>
          <a:ext cx="27066875" cy="3667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21</xdr:col>
      <xdr:colOff>15875</xdr:colOff>
      <xdr:row>22</xdr:row>
      <xdr:rowOff>95250</xdr:rowOff>
    </xdr:from>
    <xdr:to>
      <xdr:col>23</xdr:col>
      <xdr:colOff>2695575</xdr:colOff>
      <xdr:row>37</xdr:row>
      <xdr:rowOff>89959</xdr:rowOff>
    </xdr:to>
    <xdr:sp macro="" textlink="">
      <xdr:nvSpPr>
        <xdr:cNvPr id="26" name="Tekstfelt 25">
          <a:extLst>
            <a:ext uri="{FF2B5EF4-FFF2-40B4-BE49-F238E27FC236}">
              <a16:creationId xmlns:a16="http://schemas.microsoft.com/office/drawing/2014/main" id="{59A91B0C-1C49-4C2A-86E2-816278DEB873}"/>
            </a:ext>
          </a:extLst>
        </xdr:cNvPr>
        <xdr:cNvSpPr txBox="1"/>
      </xdr:nvSpPr>
      <xdr:spPr>
        <a:xfrm>
          <a:off x="16002000" y="6223000"/>
          <a:ext cx="3695700" cy="2614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Bemærk</a:t>
          </a:r>
          <a:r>
            <a:rPr lang="da-DK" sz="1200"/>
            <a:t> at denne arbejdspakke kun er tilgængelig hvis projektet</a:t>
          </a:r>
          <a:r>
            <a:rPr lang="da-DK" sz="1200" baseline="0"/>
            <a:t> ønsker bistand til effektevaluering og -måling, fra plantefondens tilknyttede eksterne evaluator</a:t>
          </a:r>
        </a:p>
        <a:p>
          <a:endParaRPr lang="da-DK" sz="1200" baseline="0"/>
        </a:p>
        <a:p>
          <a:r>
            <a:rPr lang="da-DK" sz="1200" u="sng" baseline="0"/>
            <a:t>Det konkrete eksempel:</a:t>
          </a:r>
          <a:r>
            <a:rPr lang="da-DK" sz="1200" u="none" baseline="0"/>
            <a:t> Bemærk at det afsatte  antal timer vil variere fra projekt til projekt. Dog anbefaler </a:t>
          </a:r>
          <a:r>
            <a:rPr lang="da-DK" sz="1200" baseline="0"/>
            <a:t>Plantefondssekretariatet, at der som minimum afsættes 100 timer fra de relevante projektdeltagere til arbejdet med effektmåling. Det endelige antal timer til forberedelse og gennemførsel af effektmåling fastlægges i dialog med ekstern evaluator i forbindelse med opstartsmødet (efterkvalificering).</a:t>
          </a:r>
        </a:p>
        <a:p>
          <a:endParaRPr lang="da-DK" sz="1200"/>
        </a:p>
      </xdr:txBody>
    </xdr:sp>
    <xdr:clientData/>
  </xdr:twoCellAnchor>
  <xdr:twoCellAnchor>
    <xdr:from>
      <xdr:col>2</xdr:col>
      <xdr:colOff>1269998</xdr:colOff>
      <xdr:row>0</xdr:row>
      <xdr:rowOff>79376</xdr:rowOff>
    </xdr:from>
    <xdr:to>
      <xdr:col>9</xdr:col>
      <xdr:colOff>206374</xdr:colOff>
      <xdr:row>2</xdr:row>
      <xdr:rowOff>492125</xdr:rowOff>
    </xdr:to>
    <xdr:sp macro="" textlink="">
      <xdr:nvSpPr>
        <xdr:cNvPr id="27" name="Stregbilledforklaring 1 1">
          <a:extLst>
            <a:ext uri="{FF2B5EF4-FFF2-40B4-BE49-F238E27FC236}">
              <a16:creationId xmlns:a16="http://schemas.microsoft.com/office/drawing/2014/main" id="{6AB38571-308D-44BA-B3C8-054B9547B060}"/>
            </a:ext>
          </a:extLst>
        </xdr:cNvPr>
        <xdr:cNvSpPr/>
      </xdr:nvSpPr>
      <xdr:spPr>
        <a:xfrm rot="5400000">
          <a:off x="7104062" y="-1627188"/>
          <a:ext cx="1285874" cy="4699001"/>
        </a:xfrm>
        <a:prstGeom prst="borderCallout1">
          <a:avLst>
            <a:gd name="adj1" fmla="val 100168"/>
            <a:gd name="adj2" fmla="val 68878"/>
            <a:gd name="adj3" fmla="val 126604"/>
            <a:gd name="adj4" fmla="val 7125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47624</xdr:colOff>
      <xdr:row>1</xdr:row>
      <xdr:rowOff>254000</xdr:rowOff>
    </xdr:from>
    <xdr:to>
      <xdr:col>2</xdr:col>
      <xdr:colOff>-1</xdr:colOff>
      <xdr:row>3</xdr:row>
      <xdr:rowOff>127000</xdr:rowOff>
    </xdr:to>
    <xdr:sp macro="" textlink="">
      <xdr:nvSpPr>
        <xdr:cNvPr id="28" name="Rektangel 27">
          <a:extLst>
            <a:ext uri="{FF2B5EF4-FFF2-40B4-BE49-F238E27FC236}">
              <a16:creationId xmlns:a16="http://schemas.microsoft.com/office/drawing/2014/main" id="{A1506B77-4530-4295-A46C-8A5B5CD1756B}"/>
            </a:ext>
          </a:extLst>
        </xdr:cNvPr>
        <xdr:cNvSpPr/>
      </xdr:nvSpPr>
      <xdr:spPr>
        <a:xfrm>
          <a:off x="47624" y="777875"/>
          <a:ext cx="4079875" cy="730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1301749</xdr:colOff>
      <xdr:row>0</xdr:row>
      <xdr:rowOff>127000</xdr:rowOff>
    </xdr:from>
    <xdr:to>
      <xdr:col>9</xdr:col>
      <xdr:colOff>95250</xdr:colOff>
      <xdr:row>3</xdr:row>
      <xdr:rowOff>15875</xdr:rowOff>
    </xdr:to>
    <xdr:sp macro="" textlink="">
      <xdr:nvSpPr>
        <xdr:cNvPr id="30" name="Tekstfelt 29">
          <a:extLst>
            <a:ext uri="{FF2B5EF4-FFF2-40B4-BE49-F238E27FC236}">
              <a16:creationId xmlns:a16="http://schemas.microsoft.com/office/drawing/2014/main" id="{0C27DDB7-F01C-4210-8CAA-60D000C36F87}"/>
            </a:ext>
          </a:extLst>
        </xdr:cNvPr>
        <xdr:cNvSpPr txBox="1"/>
      </xdr:nvSpPr>
      <xdr:spPr>
        <a:xfrm>
          <a:off x="5429249" y="127000"/>
          <a:ext cx="4556126" cy="127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baseline="0"/>
            <a:t>START HER</a:t>
          </a:r>
        </a:p>
        <a:p>
          <a:r>
            <a:rPr lang="da-DK" sz="1200" b="1" baseline="0"/>
            <a:t>For at kunne udfylde gantt-diagrammet, skal der først vælges antal arbejdspakker. Bemærk at arbejdspakke 1 er predefineret hvis projektet vælger at modtage bistand til effektmåling. Ved behov, kan der indsættes ekstra rækker til arbejdspakkerne.</a:t>
          </a:r>
          <a:endParaRPr lang="da-DK" sz="1400" baseline="0"/>
        </a:p>
        <a:p>
          <a:endParaRPr lang="da-DK"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Gr&#248;n%20udvikling%20&amp;%20Ny%20viden%20Deling\1.%20Plantefonden\Ans&#248;gningsrunder\Ans&#248;gningsrunde%202026\Ans&#248;gningsmateriale%202026\Budgetskema\Budgetskema%20og%20Gantt-diagram_2026_2.0%20-%20udfyldt%20eksemp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amlet budget (AUTOGENERER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94C88C-2483-42D3-9C91-D4D677C0AD8A}" name="ABER_Tilskudsprocent_liste" displayName="ABER_Tilskudsprocent_liste" ref="A1:K10" totalsRowShown="0" headerRowDxfId="432" dataDxfId="430" headerRowBorderDxfId="431" tableBorderDxfId="429">
  <tableColumns count="11">
    <tableColumn id="1" xr3:uid="{9D2E8073-F640-4656-819E-A10A24B0A951}" name="Typer af projekter og aktiviteter/ virksomhedsstørrelse" dataDxfId="428"/>
    <tableColumn id="5" xr3:uid="{F348B989-CD1C-43F0-8B64-736282611432}" name="Offentlig institution - Individuel" dataDxfId="427"/>
    <tableColumn id="3" xr3:uid="{A65FE2E5-42CF-48AE-B97D-F0E76E0FCBD1}" name="Offentlig institution - Samarbejde" dataDxfId="426"/>
    <tableColumn id="2" xr3:uid="{DCFCB54B-12DA-4345-86F2-B572021B8926}" name="Forsknings- og videnformidlingsinstitution - Individuel" dataDxfId="425"/>
    <tableColumn id="4" xr3:uid="{4A765A30-745A-48BC-A622-E8B832B1E739}" name="Forsknings- og videnformidlingsinstitution - Samarbejde" dataDxfId="424"/>
    <tableColumn id="6" xr3:uid="{3892C11D-A900-4FA0-BE75-282302225B3F}" name="Lille virksomhed - Individuel" dataDxfId="423"/>
    <tableColumn id="7" xr3:uid="{EDD1E51D-EE66-4F1F-B53C-4F35A76767BE}" name="Lille virksomhed - Samarbejde" dataDxfId="422"/>
    <tableColumn id="8" xr3:uid="{F9B64DEB-D994-4F6F-998A-59CDD9CC30A2}" name="Mellemstor virksomhed - Individuel" dataDxfId="421"/>
    <tableColumn id="9" xr3:uid="{896A2AE9-10C5-461C-8403-EAC9E6259FF5}" name="Mellemstor virksomhed - Samarbejde" dataDxfId="420"/>
    <tableColumn id="10" xr3:uid="{89BD6139-5DB6-4572-862E-5438D2E24F07}" name="Stor virksomhed - Individuel" dataDxfId="419"/>
    <tableColumn id="11" xr3:uid="{63FFC8B1-52C5-4CA5-A71B-0F28226BB6CB}" name="Stor virksomhed - Samarbejde" dataDxfId="41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A64CF3-4DC5-4028-950C-CABEEA62FC02}" name="GEBER_Tilskudsprocent_liste" displayName="GEBER_Tilskudsprocent_liste" ref="A1:K9" totalsRowShown="0" headerRowDxfId="417" dataDxfId="415" headerRowBorderDxfId="416" tableBorderDxfId="414">
  <tableColumns count="11">
    <tableColumn id="1" xr3:uid="{4CA131F5-666E-43B8-900C-ABC0A48085F7}" name="Typer af projekter og aktiviteter/ virksomhedsstørrelse" dataDxfId="413"/>
    <tableColumn id="5" xr3:uid="{B8DA42D7-903D-4ABE-8086-7A926BDA66E3}" name="Offentlig institution - Individuel" dataDxfId="412"/>
    <tableColumn id="3" xr3:uid="{09142CD5-9231-4B20-889F-C09A8FD7E951}" name="Offentlig institution - Samarbejde" dataDxfId="411"/>
    <tableColumn id="2" xr3:uid="{1DD69896-9572-49A5-9F21-54E9A87666AD}" name="Forsknings- og videnformidlingsinstitution - Individuel" dataDxfId="410"/>
    <tableColumn id="4" xr3:uid="{8E24D09A-5FA8-4EBE-9C43-542EC598D5D9}" name="Forsknings- og videnformidlingsinstitution - Samarbejde" dataDxfId="409"/>
    <tableColumn id="6" xr3:uid="{4D8E9103-EE7A-4EDD-9E87-F3B95E265432}" name="Lille virksomhed - Individuel" dataDxfId="408"/>
    <tableColumn id="7" xr3:uid="{4EF240E3-10FB-4BB4-8CCC-7208D29C005C}" name="Lille virksomhed - Samarbejde" dataDxfId="407"/>
    <tableColumn id="8" xr3:uid="{4F2FDB80-06DC-4499-8963-5B2408FD840B}" name="Mellemstor virksomhed - Individuel" dataDxfId="406"/>
    <tableColumn id="9" xr3:uid="{34616A76-8064-492D-B351-D3D529354956}" name="Mellemstor virksomhed - Samarbejde" dataDxfId="405"/>
    <tableColumn id="10" xr3:uid="{A66182EC-1D95-4944-B409-0BAD451A8AD2}" name="Stor virksomhed - Individuel" dataDxfId="404"/>
    <tableColumn id="11" xr3:uid="{15420535-BE02-48E5-B296-460341386D3F}" name="Stor virksomhed - Samarbejde" dataDxfId="40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357C32-B143-48E7-8300-2BDCA9B9CA12}" name="FIBER_Tilskudsprocent_liste" displayName="FIBER_Tilskudsprocent_liste" ref="A1:K9" totalsRowShown="0" headerRowDxfId="402" dataDxfId="400" headerRowBorderDxfId="401" tableBorderDxfId="399">
  <tableColumns count="11">
    <tableColumn id="1" xr3:uid="{BB6A1C8A-6C8C-4DD0-B2AA-A81DF1A25413}" name="Typer af projekter og aktiviteter/ virksomhedsstørrelse" dataDxfId="398"/>
    <tableColumn id="5" xr3:uid="{2097E899-2C76-4304-A50A-F2C3FB8D744D}" name="Offentlig institution - Individuel" dataDxfId="397"/>
    <tableColumn id="3" xr3:uid="{B66AAA34-9152-408F-B253-47ED1CD24876}" name="Offentlig institution - Samarbejde" dataDxfId="396"/>
    <tableColumn id="2" xr3:uid="{2ACEC55F-6DB8-435E-BE35-077A4795AE1C}" name="Forsknings- og videnformidlingsinstitution - Individuel" dataDxfId="395"/>
    <tableColumn id="4" xr3:uid="{2C88F0D0-07FF-48DF-A1C1-5CD42CFAA34A}" name="Forsknings- og videnformidlingsinstitution - Samarbejde" dataDxfId="394"/>
    <tableColumn id="6" xr3:uid="{8A358F18-DF67-433F-900C-CEE84499DE5A}" name="Lille virksomhed - Individuel" dataDxfId="393"/>
    <tableColumn id="7" xr3:uid="{FF23C450-CB2A-4C6F-ABD0-667E2A69ADC3}" name="Lille virksomhed - Samarbejde" dataDxfId="392"/>
    <tableColumn id="8" xr3:uid="{D48B1488-9A45-4FA1-B3D0-01EC1F710E72}" name="Mellemstor virksomhed - Individuel" dataDxfId="391"/>
    <tableColumn id="9" xr3:uid="{99D40CE6-362C-440D-B251-2A8529A6D752}" name="Mellemstor virksomhed - Samarbejde" dataDxfId="390"/>
    <tableColumn id="10" xr3:uid="{FDAF463C-93E6-4606-80EF-0B816ECA6207}" name="Stor virksomhed - Individuel" dataDxfId="389"/>
    <tableColumn id="11" xr3:uid="{67010BB3-ACCC-4C1F-8449-E72C642987DE}" name="Stor virksomhed - Samarbejde" dataDxfId="388"/>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30F42E-042B-4D51-BE71-733F5A47837C}" name="Liste_Ej_statsstøtte" displayName="Liste_Ej_statsstøtte" ref="A1:E9" totalsRowShown="0" headerRowDxfId="387" headerRowBorderDxfId="386" tableBorderDxfId="385">
  <tableColumns count="5">
    <tableColumn id="1" xr3:uid="{F0417EE1-8AC7-4DC0-B39B-C3B123DB2A3D}" name="Typer af projekter og aktiviteter/ virksomhedsstørrelse" dataDxfId="384"/>
    <tableColumn id="2" xr3:uid="{290B21BF-545D-4B0F-889F-2A347DCA0576}" name="Offentlig institution - Individuel"/>
    <tableColumn id="3" xr3:uid="{61BD7CCB-66B3-4683-8B3F-56446BC2E787}" name="Offentlig institution - Samarbejde"/>
    <tableColumn id="4" xr3:uid="{CDF8289D-87EE-4A71-A54C-15981626BC19}" name="Forsknings- og videnformidlingsinstitution - Individuel"/>
    <tableColumn id="5" xr3:uid="{00178081-1171-4F01-9DEC-01F9124DDC9E}" name="Forsknings- og videnformidlingsinstitution - Samarbejde" dataDxfId="383"/>
  </tableColumns>
  <tableStyleInfo name="TableStyleMedium9" showFirstColumn="0" showLastColumn="0" showRowStripes="1" showColumnStripes="0"/>
</table>
</file>

<file path=xl/theme/theme1.xml><?xml version="1.0" encoding="utf-8"?>
<a:theme xmlns:a="http://schemas.openxmlformats.org/drawingml/2006/main" name="Office-tema">
  <a:themeElements>
    <a:clrScheme name="Gudp grøn">
      <a:dk1>
        <a:sysClr val="windowText" lastClr="000000"/>
      </a:dk1>
      <a:lt1>
        <a:sysClr val="window" lastClr="FFFFFF"/>
      </a:lt1>
      <a:dk2>
        <a:srgbClr val="44546A"/>
      </a:dk2>
      <a:lt2>
        <a:srgbClr val="E7E6E6"/>
      </a:lt2>
      <a:accent1>
        <a:srgbClr val="EAF1DC"/>
      </a:accent1>
      <a:accent2>
        <a:srgbClr val="007A37"/>
      </a:accent2>
      <a:accent3>
        <a:srgbClr val="2C663A"/>
      </a:accent3>
      <a:accent4>
        <a:srgbClr val="00765A"/>
      </a:accent4>
      <a:accent5>
        <a:srgbClr val="006633"/>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
  <sheetViews>
    <sheetView workbookViewId="0"/>
  </sheetViews>
  <sheetFormatPr defaultColWidth="9" defaultRowHeight="14.25"/>
  <cols>
    <col min="1" max="16384" width="9" style="6"/>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F10B-F528-4F8B-87F2-F6D85A17CDBD}">
  <sheetPr codeName="Ark10"/>
  <dimension ref="A1:E9"/>
  <sheetViews>
    <sheetView workbookViewId="0">
      <selection activeCell="A2" sqref="A2:E9"/>
    </sheetView>
  </sheetViews>
  <sheetFormatPr defaultRowHeight="14.25"/>
  <cols>
    <col min="1" max="1" width="51.25" customWidth="1"/>
    <col min="2" max="2" width="37.25" customWidth="1"/>
    <col min="3" max="3" width="32" customWidth="1"/>
    <col min="4" max="4" width="50.625" customWidth="1"/>
    <col min="5" max="5" width="52.375" customWidth="1"/>
  </cols>
  <sheetData>
    <row r="1" spans="1:5" ht="15.75" thickBot="1">
      <c r="A1" s="342" t="s">
        <v>84</v>
      </c>
      <c r="B1" s="336" t="s">
        <v>111</v>
      </c>
      <c r="C1" s="336" t="s">
        <v>112</v>
      </c>
      <c r="D1" s="336" t="s">
        <v>214</v>
      </c>
      <c r="E1" s="336" t="s">
        <v>215</v>
      </c>
    </row>
    <row r="2" spans="1:5">
      <c r="A2" s="343" t="s">
        <v>90</v>
      </c>
      <c r="B2" s="337">
        <v>1</v>
      </c>
      <c r="C2" s="337">
        <v>1</v>
      </c>
      <c r="D2" s="337">
        <v>1</v>
      </c>
      <c r="E2" s="337">
        <v>1</v>
      </c>
    </row>
    <row r="3" spans="1:5">
      <c r="A3" s="344" t="s">
        <v>91</v>
      </c>
      <c r="B3" s="339">
        <v>1</v>
      </c>
      <c r="C3" s="339">
        <v>1</v>
      </c>
      <c r="D3" s="339">
        <v>1</v>
      </c>
      <c r="E3" s="339">
        <v>1</v>
      </c>
    </row>
    <row r="4" spans="1:5">
      <c r="A4" s="345" t="s">
        <v>92</v>
      </c>
      <c r="B4" s="339">
        <v>1</v>
      </c>
      <c r="C4" s="339">
        <v>1</v>
      </c>
      <c r="D4" s="339">
        <v>1</v>
      </c>
      <c r="E4" s="339">
        <v>1</v>
      </c>
    </row>
    <row r="5" spans="1:5">
      <c r="A5" s="344" t="s">
        <v>93</v>
      </c>
      <c r="B5" s="339">
        <v>1</v>
      </c>
      <c r="C5" s="339">
        <v>1</v>
      </c>
      <c r="D5" s="339">
        <v>1</v>
      </c>
      <c r="E5" s="339">
        <v>1</v>
      </c>
    </row>
    <row r="6" spans="1:5">
      <c r="A6" s="345" t="s">
        <v>360</v>
      </c>
      <c r="B6" s="339">
        <v>1</v>
      </c>
      <c r="C6" s="339">
        <v>1</v>
      </c>
      <c r="D6" s="339">
        <v>1</v>
      </c>
      <c r="E6" s="339">
        <v>1</v>
      </c>
    </row>
    <row r="7" spans="1:5">
      <c r="A7" s="344"/>
      <c r="B7" s="340"/>
      <c r="C7" s="340"/>
      <c r="D7" s="340"/>
      <c r="E7" s="338"/>
    </row>
    <row r="8" spans="1:5">
      <c r="A8" s="345"/>
      <c r="B8" s="341"/>
      <c r="C8" s="341"/>
      <c r="D8" s="341"/>
      <c r="E8" s="339"/>
    </row>
    <row r="9" spans="1:5">
      <c r="A9" s="346"/>
      <c r="B9" s="347"/>
      <c r="C9" s="347"/>
      <c r="D9" s="347"/>
      <c r="E9" s="348"/>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A1A-CE63-45C9-B1B1-EC3633E73107}">
  <sheetPr codeName="Ark4">
    <tabColor rgb="FF92D050"/>
  </sheetPr>
  <dimension ref="A1:BL649"/>
  <sheetViews>
    <sheetView tabSelected="1" zoomScale="70" zoomScaleNormal="70" workbookViewId="0">
      <selection activeCell="B4" sqref="B4:D4"/>
    </sheetView>
  </sheetViews>
  <sheetFormatPr defaultColWidth="9" defaultRowHeight="14.25"/>
  <cols>
    <col min="1" max="1" width="27.875" style="43" customWidth="1"/>
    <col min="2" max="2" width="29.625" style="43" customWidth="1"/>
    <col min="3" max="3" width="29.375" style="43" customWidth="1"/>
    <col min="4" max="48" width="27.625" style="43" customWidth="1"/>
    <col min="49" max="16384" width="9" style="43"/>
  </cols>
  <sheetData>
    <row r="1" spans="1:64" ht="18" customHeight="1" thickTop="1">
      <c r="A1" s="742" t="s">
        <v>361</v>
      </c>
      <c r="B1" s="742"/>
      <c r="C1" s="742"/>
      <c r="D1" s="742"/>
      <c r="E1" s="732" t="s">
        <v>498</v>
      </c>
      <c r="F1" s="731"/>
      <c r="G1" s="361"/>
      <c r="H1" s="356">
        <f>IF($D$18="Ekstern evaluator understøtter projektets effekstyring. Der bidrages med efterkvalificering, vejledning i effektstyring samt outcomemåling (anbefales af sekretariatet)",1,0)</f>
        <v>0</v>
      </c>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7"/>
      <c r="AX1" s="357"/>
      <c r="AY1" s="357"/>
      <c r="AZ1" s="357"/>
      <c r="BA1" s="357"/>
      <c r="BB1" s="357"/>
      <c r="BC1" s="357"/>
      <c r="BD1" s="357"/>
      <c r="BE1" s="357"/>
      <c r="BF1" s="357"/>
      <c r="BG1" s="357"/>
      <c r="BH1" s="357"/>
      <c r="BI1" s="357"/>
      <c r="BJ1" s="357"/>
      <c r="BK1" s="357"/>
      <c r="BL1" s="357"/>
    </row>
    <row r="2" spans="1:64" ht="18" customHeight="1" thickBot="1">
      <c r="A2" s="742"/>
      <c r="B2" s="742"/>
      <c r="C2" s="742"/>
      <c r="D2" s="742"/>
      <c r="E2" s="733" t="s">
        <v>52</v>
      </c>
      <c r="F2" s="734"/>
      <c r="G2" s="361"/>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7"/>
      <c r="AX2" s="357"/>
      <c r="AY2" s="357"/>
      <c r="AZ2" s="357"/>
      <c r="BA2" s="357"/>
      <c r="BB2" s="357"/>
      <c r="BC2" s="357"/>
      <c r="BD2" s="357"/>
      <c r="BE2" s="357"/>
      <c r="BF2" s="357"/>
      <c r="BG2" s="357"/>
      <c r="BH2" s="357"/>
      <c r="BI2" s="357"/>
      <c r="BJ2" s="357"/>
      <c r="BK2" s="357"/>
      <c r="BL2" s="357"/>
    </row>
    <row r="3" spans="1:64" ht="14.25" customHeight="1" thickTop="1" thickBot="1">
      <c r="A3" s="743"/>
      <c r="B3" s="743"/>
      <c r="C3" s="743"/>
      <c r="D3" s="743"/>
      <c r="E3" s="364"/>
      <c r="F3" s="364"/>
      <c r="G3" s="361"/>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7"/>
      <c r="AX3" s="357"/>
      <c r="AY3" s="357"/>
      <c r="AZ3" s="357"/>
      <c r="BA3" s="357"/>
      <c r="BB3" s="357"/>
      <c r="BC3" s="357"/>
      <c r="BD3" s="357"/>
      <c r="BE3" s="357"/>
      <c r="BF3" s="357"/>
      <c r="BG3" s="357"/>
      <c r="BH3" s="357"/>
      <c r="BI3" s="357"/>
      <c r="BJ3" s="357"/>
      <c r="BK3" s="357"/>
      <c r="BL3" s="357"/>
    </row>
    <row r="4" spans="1:64" ht="30" customHeight="1" thickBot="1">
      <c r="A4" s="363" t="s">
        <v>202</v>
      </c>
      <c r="B4" s="739"/>
      <c r="C4" s="740"/>
      <c r="D4" s="741"/>
      <c r="E4" s="192" t="s">
        <v>207</v>
      </c>
      <c r="F4" s="184"/>
      <c r="G4" s="361"/>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7"/>
      <c r="AX4" s="357"/>
      <c r="AY4" s="357"/>
      <c r="AZ4" s="357"/>
      <c r="BA4" s="357"/>
      <c r="BB4" s="357"/>
      <c r="BC4" s="357"/>
      <c r="BD4" s="357"/>
      <c r="BE4" s="357"/>
      <c r="BF4" s="357"/>
      <c r="BG4" s="357"/>
      <c r="BH4" s="357"/>
      <c r="BI4" s="357"/>
      <c r="BJ4" s="357"/>
      <c r="BK4" s="357"/>
      <c r="BL4" s="357"/>
    </row>
    <row r="5" spans="1:64" ht="20.100000000000001" customHeight="1">
      <c r="A5" s="748" t="s">
        <v>14</v>
      </c>
      <c r="B5" s="748"/>
      <c r="C5" s="748"/>
      <c r="D5" s="748"/>
      <c r="E5" s="748"/>
      <c r="F5" s="748"/>
      <c r="G5" s="362"/>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7"/>
      <c r="AX5" s="357"/>
      <c r="AY5" s="357"/>
      <c r="AZ5" s="357"/>
      <c r="BA5" s="357"/>
      <c r="BB5" s="357"/>
      <c r="BC5" s="357"/>
      <c r="BD5" s="357"/>
      <c r="BE5" s="357"/>
      <c r="BF5" s="357"/>
      <c r="BG5" s="357"/>
      <c r="BH5" s="357"/>
      <c r="BI5" s="357"/>
      <c r="BJ5" s="357"/>
      <c r="BK5" s="357"/>
      <c r="BL5" s="357"/>
    </row>
    <row r="6" spans="1:64" ht="20.100000000000001" customHeight="1" thickBot="1">
      <c r="A6" s="749"/>
      <c r="B6" s="749"/>
      <c r="C6" s="749"/>
      <c r="D6" s="749"/>
      <c r="E6" s="749"/>
      <c r="F6" s="749"/>
      <c r="G6" s="365"/>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7"/>
      <c r="AX6" s="357"/>
      <c r="AY6" s="357"/>
      <c r="AZ6" s="357"/>
      <c r="BA6" s="357"/>
      <c r="BB6" s="357"/>
      <c r="BC6" s="357"/>
      <c r="BD6" s="357"/>
      <c r="BE6" s="357"/>
      <c r="BF6" s="357"/>
      <c r="BG6" s="357"/>
      <c r="BH6" s="357"/>
      <c r="BI6" s="357"/>
      <c r="BJ6" s="357"/>
      <c r="BK6" s="357"/>
      <c r="BL6" s="357"/>
    </row>
    <row r="7" spans="1:64" ht="24.95" customHeight="1" thickTop="1" thickBot="1">
      <c r="A7" s="350" t="s">
        <v>432</v>
      </c>
      <c r="B7" s="351"/>
      <c r="C7" s="351"/>
      <c r="D7" s="351"/>
      <c r="E7" s="351"/>
      <c r="F7" s="352"/>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7"/>
      <c r="AX7" s="357"/>
      <c r="AY7" s="357"/>
      <c r="AZ7" s="357"/>
      <c r="BA7" s="357"/>
      <c r="BB7" s="357"/>
      <c r="BC7" s="357"/>
      <c r="BD7" s="357"/>
      <c r="BE7" s="357"/>
      <c r="BF7" s="357"/>
      <c r="BG7" s="357"/>
      <c r="BH7" s="357"/>
      <c r="BI7" s="357"/>
      <c r="BJ7" s="357"/>
      <c r="BK7" s="357"/>
      <c r="BL7" s="357"/>
    </row>
    <row r="8" spans="1:64" ht="35.1" customHeight="1">
      <c r="A8" s="520" t="str">
        <f>IF(B9&gt;0,"Evt. P-nummer","")</f>
        <v/>
      </c>
      <c r="B8" s="512" t="s">
        <v>392</v>
      </c>
      <c r="C8" s="530" t="s">
        <v>15</v>
      </c>
      <c r="D8" s="531" t="s">
        <v>204</v>
      </c>
      <c r="E8" s="531" t="s">
        <v>113</v>
      </c>
      <c r="F8" s="535" t="s">
        <v>205</v>
      </c>
      <c r="G8" s="522" t="s">
        <v>157</v>
      </c>
      <c r="H8" s="353"/>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7"/>
      <c r="AX8" s="357"/>
      <c r="AY8" s="357"/>
      <c r="AZ8" s="357"/>
      <c r="BA8" s="357"/>
      <c r="BB8" s="357"/>
      <c r="BC8" s="357"/>
      <c r="BD8" s="357"/>
      <c r="BE8" s="357"/>
      <c r="BF8" s="357"/>
      <c r="BG8" s="357"/>
      <c r="BH8" s="357"/>
      <c r="BI8" s="357"/>
      <c r="BJ8" s="357"/>
      <c r="BK8" s="357"/>
      <c r="BL8" s="357"/>
    </row>
    <row r="9" spans="1:64" ht="35.1" customHeight="1" thickBot="1">
      <c r="A9" s="521"/>
      <c r="B9" s="513"/>
      <c r="C9" s="509"/>
      <c r="D9" s="495"/>
      <c r="E9" s="495"/>
      <c r="F9" s="504"/>
      <c r="G9" s="510"/>
      <c r="H9" s="353"/>
      <c r="I9" s="353"/>
      <c r="J9" s="353"/>
      <c r="K9" s="353"/>
      <c r="L9" s="357"/>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3"/>
      <c r="AT9" s="353"/>
      <c r="AU9" s="353"/>
      <c r="AV9" s="353"/>
      <c r="AW9" s="357"/>
      <c r="AX9" s="357"/>
      <c r="AY9" s="357"/>
      <c r="AZ9" s="357"/>
      <c r="BA9" s="357"/>
      <c r="BB9" s="357"/>
      <c r="BC9" s="357"/>
      <c r="BD9" s="357"/>
      <c r="BE9" s="357"/>
      <c r="BF9" s="357"/>
      <c r="BG9" s="357"/>
      <c r="BH9" s="357"/>
      <c r="BI9" s="357"/>
      <c r="BJ9" s="357"/>
      <c r="BK9" s="357"/>
      <c r="BL9" s="357"/>
    </row>
    <row r="10" spans="1:64" ht="41.25" customHeight="1">
      <c r="A10" s="534" t="s">
        <v>210</v>
      </c>
      <c r="B10" s="534" t="s">
        <v>406</v>
      </c>
      <c r="C10" s="537"/>
      <c r="D10" s="533" t="s">
        <v>401</v>
      </c>
      <c r="E10" s="538" t="str">
        <f>IF(D11="Ja","Privat finansiering","")</f>
        <v/>
      </c>
      <c r="F10" s="536" t="str">
        <f>IF(D11="Ja","Offentlig finansiering","")</f>
        <v/>
      </c>
      <c r="G10" s="507" t="s">
        <v>196</v>
      </c>
      <c r="H10" s="353"/>
      <c r="I10" s="353"/>
      <c r="J10" s="353"/>
      <c r="K10" s="353"/>
      <c r="L10" s="357"/>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3"/>
      <c r="AV10" s="353"/>
      <c r="AW10" s="357"/>
      <c r="AX10" s="357"/>
      <c r="AY10" s="357"/>
      <c r="AZ10" s="357"/>
      <c r="BA10" s="357"/>
      <c r="BB10" s="357"/>
      <c r="BC10" s="357"/>
      <c r="BD10" s="357"/>
      <c r="BE10" s="357"/>
      <c r="BF10" s="357"/>
      <c r="BG10" s="357"/>
      <c r="BH10" s="357"/>
      <c r="BI10" s="357"/>
      <c r="BJ10" s="357"/>
      <c r="BK10" s="357"/>
      <c r="BL10" s="357"/>
    </row>
    <row r="11" spans="1:64" ht="35.1" customHeight="1" thickBot="1">
      <c r="A11" s="506" t="str">
        <f>'3 Samlet budget (AUTOGENERERES)'!$F35</f>
        <v/>
      </c>
      <c r="B11" s="506" t="str">
        <f>'3 Samlet budget (AUTOGENERERES)'!$F36</f>
        <v/>
      </c>
      <c r="C11" s="511"/>
      <c r="D11" s="514"/>
      <c r="E11" s="515"/>
      <c r="F11" s="516"/>
      <c r="G11" s="505"/>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3"/>
      <c r="AV11" s="353"/>
      <c r="AW11" s="357"/>
      <c r="AX11" s="357"/>
      <c r="AY11" s="357"/>
      <c r="AZ11" s="357"/>
      <c r="BA11" s="357"/>
      <c r="BB11" s="357"/>
      <c r="BC11" s="357"/>
      <c r="BD11" s="357"/>
      <c r="BE11" s="357"/>
      <c r="BF11" s="357"/>
      <c r="BG11" s="357"/>
      <c r="BH11" s="357"/>
      <c r="BI11" s="357"/>
      <c r="BJ11" s="357"/>
      <c r="BK11" s="357"/>
      <c r="BL11" s="357"/>
    </row>
    <row r="12" spans="1:64" ht="14.1" customHeight="1">
      <c r="A12" s="353"/>
      <c r="B12" s="353"/>
      <c r="C12" s="494"/>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c r="AV12" s="353"/>
      <c r="AW12" s="357"/>
      <c r="AX12" s="357"/>
      <c r="AY12" s="357"/>
      <c r="AZ12" s="357"/>
      <c r="BA12" s="357"/>
      <c r="BB12" s="357"/>
      <c r="BC12" s="357"/>
      <c r="BD12" s="357"/>
      <c r="BE12" s="357"/>
      <c r="BF12" s="357"/>
      <c r="BG12" s="357"/>
      <c r="BH12" s="357"/>
      <c r="BI12" s="357"/>
      <c r="BJ12" s="357"/>
      <c r="BK12" s="357"/>
      <c r="BL12" s="357"/>
    </row>
    <row r="13" spans="1:64" ht="16.5" thickBot="1">
      <c r="A13" s="354" t="s">
        <v>431</v>
      </c>
      <c r="B13" s="354" t="s">
        <v>203</v>
      </c>
      <c r="C13" s="355" t="s">
        <v>211</v>
      </c>
      <c r="D13" s="354" t="s">
        <v>127</v>
      </c>
      <c r="E13" s="354" t="s">
        <v>128</v>
      </c>
      <c r="F13" s="354" t="s">
        <v>129</v>
      </c>
      <c r="G13" s="354" t="s">
        <v>130</v>
      </c>
      <c r="H13" s="354" t="s">
        <v>131</v>
      </c>
      <c r="I13" s="354" t="s">
        <v>132</v>
      </c>
      <c r="J13" s="354" t="s">
        <v>133</v>
      </c>
      <c r="K13" s="354" t="s">
        <v>134</v>
      </c>
      <c r="L13" s="354" t="s">
        <v>135</v>
      </c>
      <c r="M13" s="354" t="s">
        <v>136</v>
      </c>
      <c r="N13" s="354" t="s">
        <v>137</v>
      </c>
      <c r="O13" s="354" t="s">
        <v>138</v>
      </c>
      <c r="P13" s="354" t="s">
        <v>139</v>
      </c>
      <c r="Q13" s="354" t="s">
        <v>140</v>
      </c>
      <c r="R13" s="354" t="s">
        <v>141</v>
      </c>
      <c r="S13" s="354" t="s">
        <v>142</v>
      </c>
      <c r="T13" s="354" t="s">
        <v>143</v>
      </c>
      <c r="U13" s="354" t="s">
        <v>144</v>
      </c>
      <c r="V13" s="354" t="s">
        <v>145</v>
      </c>
      <c r="W13" s="354" t="s">
        <v>146</v>
      </c>
      <c r="X13" s="354" t="s">
        <v>147</v>
      </c>
      <c r="Y13" s="354" t="s">
        <v>148</v>
      </c>
      <c r="Z13" s="360" t="s">
        <v>155</v>
      </c>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c r="BA13" s="357"/>
      <c r="BB13" s="357"/>
      <c r="BC13" s="357"/>
      <c r="BD13" s="357"/>
      <c r="BE13" s="357"/>
      <c r="BF13" s="357"/>
      <c r="BG13" s="357"/>
      <c r="BH13" s="357"/>
      <c r="BI13" s="357"/>
      <c r="BJ13" s="357"/>
      <c r="BK13" s="357"/>
      <c r="BL13" s="357"/>
    </row>
    <row r="14" spans="1:64" s="44" customFormat="1" ht="50.1" customHeight="1">
      <c r="A14" s="736" t="s">
        <v>54</v>
      </c>
      <c r="B14" s="190"/>
      <c r="C14" s="46" t="s">
        <v>124</v>
      </c>
      <c r="D14" s="55"/>
      <c r="E14" s="55"/>
      <c r="F14" s="55"/>
      <c r="G14" s="55"/>
      <c r="H14" s="55"/>
      <c r="I14" s="55"/>
      <c r="J14" s="55"/>
      <c r="K14" s="55"/>
      <c r="L14" s="55"/>
      <c r="M14" s="55"/>
      <c r="N14" s="55"/>
      <c r="O14" s="55"/>
      <c r="P14" s="55"/>
      <c r="Q14" s="55"/>
      <c r="R14" s="55"/>
      <c r="S14" s="55"/>
      <c r="T14" s="55"/>
      <c r="U14" s="55"/>
      <c r="V14" s="55"/>
      <c r="W14" s="55"/>
      <c r="X14" s="55"/>
      <c r="Y14" s="55"/>
      <c r="Z14" s="57"/>
      <c r="AA14" s="58"/>
      <c r="AB14" s="58"/>
      <c r="AC14" s="58"/>
      <c r="AD14" s="58"/>
      <c r="AE14" s="58"/>
      <c r="AF14" s="58"/>
      <c r="AG14" s="58"/>
      <c r="AH14" s="58"/>
      <c r="AI14" s="58"/>
      <c r="AJ14" s="58"/>
      <c r="AK14" s="58"/>
      <c r="AL14" s="58"/>
      <c r="AM14" s="58"/>
      <c r="AN14" s="58"/>
      <c r="AO14" s="58"/>
      <c r="AP14" s="58"/>
      <c r="AQ14" s="58"/>
      <c r="AR14" s="58"/>
      <c r="AS14" s="58"/>
      <c r="AT14" s="58"/>
      <c r="AU14" s="58"/>
      <c r="AV14" s="59"/>
      <c r="AW14" s="375"/>
      <c r="AX14" s="375"/>
      <c r="AY14" s="375"/>
      <c r="AZ14" s="375"/>
      <c r="BA14" s="375"/>
      <c r="BB14" s="375"/>
      <c r="BC14" s="375"/>
      <c r="BD14" s="375"/>
      <c r="BE14" s="375"/>
      <c r="BF14" s="375"/>
      <c r="BG14" s="375"/>
      <c r="BH14" s="375"/>
      <c r="BI14" s="375"/>
      <c r="BJ14" s="375"/>
      <c r="BK14" s="375"/>
      <c r="BL14" s="375"/>
    </row>
    <row r="15" spans="1:64" s="44" customFormat="1" ht="14.25" customHeight="1">
      <c r="A15" s="738"/>
      <c r="B15" s="186"/>
      <c r="C15" s="37" t="s">
        <v>125</v>
      </c>
      <c r="D15" s="42"/>
      <c r="E15" s="42"/>
      <c r="F15" s="42"/>
      <c r="G15" s="42"/>
      <c r="H15" s="42"/>
      <c r="I15" s="42"/>
      <c r="J15" s="42"/>
      <c r="K15" s="42"/>
      <c r="L15" s="42"/>
      <c r="M15" s="42"/>
      <c r="N15" s="42"/>
      <c r="O15" s="42"/>
      <c r="P15" s="42"/>
      <c r="Q15" s="42"/>
      <c r="R15" s="42"/>
      <c r="S15" s="42"/>
      <c r="T15" s="42"/>
      <c r="U15" s="42"/>
      <c r="V15" s="42"/>
      <c r="W15" s="42"/>
      <c r="X15" s="42"/>
      <c r="Y15" s="42"/>
      <c r="Z15" s="60"/>
      <c r="AV15" s="61"/>
      <c r="AW15" s="375"/>
      <c r="AX15" s="375"/>
      <c r="AY15" s="375"/>
      <c r="AZ15" s="375"/>
      <c r="BA15" s="375"/>
      <c r="BB15" s="375"/>
      <c r="BC15" s="375"/>
      <c r="BD15" s="375"/>
      <c r="BE15" s="375"/>
      <c r="BF15" s="375"/>
      <c r="BG15" s="375"/>
      <c r="BH15" s="375"/>
      <c r="BI15" s="375"/>
      <c r="BJ15" s="375"/>
      <c r="BK15" s="375"/>
      <c r="BL15" s="375"/>
    </row>
    <row r="16" spans="1:64" s="44" customFormat="1" ht="14.25" customHeight="1" thickBot="1">
      <c r="A16" s="738"/>
      <c r="B16" s="187" t="str">
        <f>_xlfn.CONCAT(SUM('1 Budgetskema (UDFYLDES)'!D16:AV16)," timer")</f>
        <v>0 timer</v>
      </c>
      <c r="C16" s="37" t="s">
        <v>9</v>
      </c>
      <c r="D16" s="42"/>
      <c r="E16" s="42"/>
      <c r="F16" s="42"/>
      <c r="G16" s="42"/>
      <c r="H16" s="42"/>
      <c r="I16" s="42"/>
      <c r="J16" s="42"/>
      <c r="K16" s="42"/>
      <c r="L16" s="42"/>
      <c r="M16" s="42"/>
      <c r="N16" s="42"/>
      <c r="O16" s="42"/>
      <c r="P16" s="42"/>
      <c r="Q16" s="42"/>
      <c r="R16" s="42"/>
      <c r="S16" s="42"/>
      <c r="T16" s="42"/>
      <c r="U16" s="42"/>
      <c r="V16" s="42"/>
      <c r="W16" s="42"/>
      <c r="X16" s="42"/>
      <c r="Y16" s="42"/>
      <c r="Z16" s="60"/>
      <c r="AV16" s="61"/>
      <c r="AW16" s="375"/>
      <c r="AX16" s="375"/>
      <c r="AY16" s="375"/>
      <c r="AZ16" s="375"/>
      <c r="BA16" s="375"/>
      <c r="BB16" s="375"/>
      <c r="BC16" s="375"/>
      <c r="BD16" s="375"/>
      <c r="BE16" s="375"/>
      <c r="BF16" s="375"/>
      <c r="BG16" s="375"/>
      <c r="BH16" s="375"/>
      <c r="BI16" s="375"/>
      <c r="BJ16" s="375"/>
      <c r="BK16" s="375"/>
      <c r="BL16" s="375"/>
    </row>
    <row r="17" spans="1:64" s="44" customFormat="1" ht="14.25" customHeight="1" thickBot="1">
      <c r="A17" s="737"/>
      <c r="B17" s="191">
        <f>(SUM('1 Budgetskema (UDFYLDES)'!D17:AV17))</f>
        <v>0</v>
      </c>
      <c r="C17" s="38" t="s">
        <v>126</v>
      </c>
      <c r="D17" s="52" t="str">
        <f>IF(D15*D16=0,"",(D15*D16))</f>
        <v/>
      </c>
      <c r="E17" s="52" t="str">
        <f t="shared" ref="E17:AV17" si="0">IF(E15*E16=0,"",(E15*E16))</f>
        <v/>
      </c>
      <c r="F17" s="52" t="str">
        <f t="shared" si="0"/>
        <v/>
      </c>
      <c r="G17" s="52" t="str">
        <f t="shared" si="0"/>
        <v/>
      </c>
      <c r="H17" s="52" t="str">
        <f t="shared" si="0"/>
        <v/>
      </c>
      <c r="I17" s="52" t="str">
        <f t="shared" si="0"/>
        <v/>
      </c>
      <c r="J17" s="52" t="str">
        <f t="shared" si="0"/>
        <v/>
      </c>
      <c r="K17" s="52" t="str">
        <f t="shared" si="0"/>
        <v/>
      </c>
      <c r="L17" s="52" t="str">
        <f t="shared" si="0"/>
        <v/>
      </c>
      <c r="M17" s="52" t="str">
        <f t="shared" si="0"/>
        <v/>
      </c>
      <c r="N17" s="52" t="str">
        <f t="shared" si="0"/>
        <v/>
      </c>
      <c r="O17" s="52" t="str">
        <f t="shared" si="0"/>
        <v/>
      </c>
      <c r="P17" s="52" t="str">
        <f t="shared" si="0"/>
        <v/>
      </c>
      <c r="Q17" s="52" t="str">
        <f t="shared" si="0"/>
        <v/>
      </c>
      <c r="R17" s="52" t="str">
        <f t="shared" si="0"/>
        <v/>
      </c>
      <c r="S17" s="52" t="str">
        <f t="shared" si="0"/>
        <v/>
      </c>
      <c r="T17" s="52" t="str">
        <f t="shared" si="0"/>
        <v/>
      </c>
      <c r="U17" s="52" t="str">
        <f t="shared" si="0"/>
        <v/>
      </c>
      <c r="V17" s="52" t="str">
        <f t="shared" si="0"/>
        <v/>
      </c>
      <c r="W17" s="52" t="str">
        <f t="shared" si="0"/>
        <v/>
      </c>
      <c r="X17" s="52" t="str">
        <f t="shared" si="0"/>
        <v/>
      </c>
      <c r="Y17" s="52" t="str">
        <f t="shared" si="0"/>
        <v/>
      </c>
      <c r="Z17" s="65" t="str">
        <f t="shared" si="0"/>
        <v/>
      </c>
      <c r="AA17" s="66" t="str">
        <f t="shared" si="0"/>
        <v/>
      </c>
      <c r="AB17" s="66" t="str">
        <f t="shared" si="0"/>
        <v/>
      </c>
      <c r="AC17" s="66" t="str">
        <f t="shared" si="0"/>
        <v/>
      </c>
      <c r="AD17" s="66" t="str">
        <f t="shared" si="0"/>
        <v/>
      </c>
      <c r="AE17" s="66" t="str">
        <f t="shared" si="0"/>
        <v/>
      </c>
      <c r="AF17" s="66" t="str">
        <f t="shared" si="0"/>
        <v/>
      </c>
      <c r="AG17" s="66" t="str">
        <f t="shared" si="0"/>
        <v/>
      </c>
      <c r="AH17" s="66" t="str">
        <f t="shared" si="0"/>
        <v/>
      </c>
      <c r="AI17" s="66" t="str">
        <f t="shared" si="0"/>
        <v/>
      </c>
      <c r="AJ17" s="66" t="str">
        <f t="shared" si="0"/>
        <v/>
      </c>
      <c r="AK17" s="66" t="str">
        <f t="shared" si="0"/>
        <v/>
      </c>
      <c r="AL17" s="66" t="str">
        <f t="shared" si="0"/>
        <v/>
      </c>
      <c r="AM17" s="66" t="str">
        <f t="shared" si="0"/>
        <v/>
      </c>
      <c r="AN17" s="66" t="str">
        <f t="shared" si="0"/>
        <v/>
      </c>
      <c r="AO17" s="66" t="str">
        <f t="shared" si="0"/>
        <v/>
      </c>
      <c r="AP17" s="66" t="str">
        <f t="shared" si="0"/>
        <v/>
      </c>
      <c r="AQ17" s="66" t="str">
        <f t="shared" si="0"/>
        <v/>
      </c>
      <c r="AR17" s="66" t="str">
        <f t="shared" si="0"/>
        <v/>
      </c>
      <c r="AS17" s="66" t="str">
        <f t="shared" si="0"/>
        <v/>
      </c>
      <c r="AT17" s="66" t="str">
        <f t="shared" si="0"/>
        <v/>
      </c>
      <c r="AU17" s="66" t="str">
        <f t="shared" si="0"/>
        <v/>
      </c>
      <c r="AV17" s="67" t="str">
        <f t="shared" si="0"/>
        <v/>
      </c>
      <c r="AW17" s="375"/>
      <c r="AX17" s="375"/>
      <c r="AY17" s="375"/>
      <c r="AZ17" s="375"/>
      <c r="BA17" s="375"/>
      <c r="BB17" s="375"/>
      <c r="BC17" s="375"/>
      <c r="BD17" s="375"/>
      <c r="BE17" s="375"/>
      <c r="BF17" s="375"/>
      <c r="BG17" s="375"/>
      <c r="BH17" s="375"/>
      <c r="BI17" s="375"/>
      <c r="BJ17" s="375"/>
      <c r="BK17" s="375"/>
      <c r="BL17" s="375"/>
    </row>
    <row r="18" spans="1:64" s="44" customFormat="1" ht="60" customHeight="1">
      <c r="A18" s="744" t="s">
        <v>3</v>
      </c>
      <c r="B18" s="178"/>
      <c r="C18" s="181" t="s">
        <v>124</v>
      </c>
      <c r="D18" s="745" t="str">
        <f>IF($G$9="Ja (anbefales)","Ekstern evaluator understøtter projektets effekstyring. Der bidrages med efterkvalificering, vejledning i effektstyring samt outcomemåling (anbefales af sekretariatet)","[Reservet til ekstern evaluator]")</f>
        <v>[Reservet til ekstern evaluator]</v>
      </c>
      <c r="E18" s="56"/>
      <c r="F18" s="56"/>
      <c r="G18" s="56"/>
      <c r="H18" s="56"/>
      <c r="I18" s="56"/>
      <c r="J18" s="56"/>
      <c r="K18" s="56"/>
      <c r="L18" s="56"/>
      <c r="M18" s="56"/>
      <c r="N18" s="56"/>
      <c r="O18" s="56"/>
      <c r="P18" s="56"/>
      <c r="Q18" s="56"/>
      <c r="R18" s="56"/>
      <c r="S18" s="56"/>
      <c r="T18" s="56"/>
      <c r="U18" s="56"/>
      <c r="V18" s="56"/>
      <c r="W18" s="56"/>
      <c r="X18" s="56"/>
      <c r="Y18" s="56"/>
      <c r="Z18" s="60"/>
      <c r="AV18" s="61"/>
      <c r="AW18" s="375"/>
      <c r="AX18" s="375"/>
      <c r="AY18" s="375"/>
      <c r="AZ18" s="375"/>
      <c r="BA18" s="375"/>
      <c r="BB18" s="375"/>
      <c r="BC18" s="375"/>
      <c r="BD18" s="375"/>
      <c r="BE18" s="375"/>
      <c r="BF18" s="375"/>
      <c r="BG18" s="375"/>
      <c r="BH18" s="375"/>
      <c r="BI18" s="375"/>
      <c r="BJ18" s="375"/>
      <c r="BK18" s="375"/>
      <c r="BL18" s="375"/>
    </row>
    <row r="19" spans="1:64" s="44" customFormat="1" ht="14.25" customHeight="1">
      <c r="A19" s="744"/>
      <c r="B19" s="179"/>
      <c r="C19" s="182" t="s">
        <v>125</v>
      </c>
      <c r="D19" s="746"/>
      <c r="E19" s="42"/>
      <c r="F19" s="42"/>
      <c r="G19" s="42"/>
      <c r="H19" s="42"/>
      <c r="I19" s="42"/>
      <c r="J19" s="42"/>
      <c r="K19" s="42"/>
      <c r="L19" s="42"/>
      <c r="M19" s="42"/>
      <c r="N19" s="42"/>
      <c r="O19" s="42"/>
      <c r="P19" s="42"/>
      <c r="Q19" s="42"/>
      <c r="R19" s="42"/>
      <c r="S19" s="42"/>
      <c r="T19" s="42"/>
      <c r="U19" s="42"/>
      <c r="V19" s="42"/>
      <c r="W19" s="42"/>
      <c r="X19" s="42"/>
      <c r="Y19" s="42"/>
      <c r="Z19" s="60"/>
      <c r="AV19" s="61"/>
      <c r="AW19" s="375"/>
      <c r="AX19" s="375"/>
      <c r="AY19" s="375"/>
      <c r="AZ19" s="375"/>
      <c r="BA19" s="375"/>
      <c r="BB19" s="375"/>
      <c r="BC19" s="375"/>
      <c r="BD19" s="375"/>
      <c r="BE19" s="375"/>
      <c r="BF19" s="375"/>
      <c r="BG19" s="375"/>
      <c r="BH19" s="375"/>
      <c r="BI19" s="375"/>
      <c r="BJ19" s="375"/>
      <c r="BK19" s="375"/>
      <c r="BL19" s="375"/>
    </row>
    <row r="20" spans="1:64" s="44" customFormat="1" ht="14.25" customHeight="1">
      <c r="A20" s="744"/>
      <c r="B20" s="179"/>
      <c r="C20" s="182" t="s">
        <v>9</v>
      </c>
      <c r="D20" s="747"/>
      <c r="E20" s="42"/>
      <c r="F20" s="42"/>
      <c r="G20" s="42"/>
      <c r="H20" s="42"/>
      <c r="I20" s="42"/>
      <c r="J20" s="42"/>
      <c r="K20" s="42"/>
      <c r="L20" s="42"/>
      <c r="M20" s="42"/>
      <c r="N20" s="42"/>
      <c r="O20" s="42"/>
      <c r="P20" s="42"/>
      <c r="Q20" s="42"/>
      <c r="R20" s="42"/>
      <c r="S20" s="42"/>
      <c r="T20" s="42"/>
      <c r="U20" s="42"/>
      <c r="V20" s="42"/>
      <c r="W20" s="42"/>
      <c r="X20" s="42"/>
      <c r="Y20" s="42"/>
      <c r="Z20" s="60"/>
      <c r="AV20" s="61"/>
      <c r="AW20" s="375"/>
      <c r="AX20" s="375"/>
      <c r="AY20" s="375"/>
      <c r="AZ20" s="375"/>
      <c r="BA20" s="375"/>
      <c r="BB20" s="375"/>
      <c r="BC20" s="375"/>
      <c r="BD20" s="375"/>
      <c r="BE20" s="375"/>
      <c r="BF20" s="375"/>
      <c r="BG20" s="375"/>
      <c r="BH20" s="375"/>
      <c r="BI20" s="375"/>
      <c r="BJ20" s="375"/>
      <c r="BK20" s="375"/>
      <c r="BL20" s="375"/>
    </row>
    <row r="21" spans="1:64" s="44" customFormat="1" ht="14.25" customHeight="1" thickBot="1">
      <c r="A21" s="744"/>
      <c r="B21" s="180">
        <f>(SUM('1 Budgetskema (UDFYLDES)'!D21:AV21))</f>
        <v>0</v>
      </c>
      <c r="C21" s="183" t="s">
        <v>126</v>
      </c>
      <c r="D21" s="51" t="str">
        <f>IF($G$9="Ja (anbefales)",(70000*'3 Samlet budget (AUTOGENERERES)'!L10),"")</f>
        <v/>
      </c>
      <c r="E21" s="51" t="str">
        <f t="shared" ref="E21:AV21" si="1">IF(E19*E20=0,"",(E19*E20))</f>
        <v/>
      </c>
      <c r="F21" s="51" t="str">
        <f t="shared" si="1"/>
        <v/>
      </c>
      <c r="G21" s="51" t="str">
        <f t="shared" si="1"/>
        <v/>
      </c>
      <c r="H21" s="51" t="str">
        <f t="shared" si="1"/>
        <v/>
      </c>
      <c r="I21" s="51" t="str">
        <f t="shared" si="1"/>
        <v/>
      </c>
      <c r="J21" s="51" t="str">
        <f t="shared" si="1"/>
        <v/>
      </c>
      <c r="K21" s="51" t="str">
        <f t="shared" si="1"/>
        <v/>
      </c>
      <c r="L21" s="51" t="str">
        <f t="shared" si="1"/>
        <v/>
      </c>
      <c r="M21" s="51" t="str">
        <f t="shared" si="1"/>
        <v/>
      </c>
      <c r="N21" s="51" t="str">
        <f t="shared" si="1"/>
        <v/>
      </c>
      <c r="O21" s="51" t="str">
        <f t="shared" si="1"/>
        <v/>
      </c>
      <c r="P21" s="51" t="str">
        <f t="shared" si="1"/>
        <v/>
      </c>
      <c r="Q21" s="51" t="str">
        <f t="shared" si="1"/>
        <v/>
      </c>
      <c r="R21" s="51" t="str">
        <f t="shared" si="1"/>
        <v/>
      </c>
      <c r="S21" s="51" t="str">
        <f t="shared" si="1"/>
        <v/>
      </c>
      <c r="T21" s="51" t="str">
        <f t="shared" si="1"/>
        <v/>
      </c>
      <c r="U21" s="51" t="str">
        <f t="shared" si="1"/>
        <v/>
      </c>
      <c r="V21" s="51" t="str">
        <f t="shared" si="1"/>
        <v/>
      </c>
      <c r="W21" s="51" t="str">
        <f t="shared" si="1"/>
        <v/>
      </c>
      <c r="X21" s="51" t="str">
        <f t="shared" si="1"/>
        <v/>
      </c>
      <c r="Y21" s="51" t="str">
        <f t="shared" si="1"/>
        <v/>
      </c>
      <c r="Z21" s="65" t="str">
        <f t="shared" si="1"/>
        <v/>
      </c>
      <c r="AA21" s="66" t="str">
        <f t="shared" si="1"/>
        <v/>
      </c>
      <c r="AB21" s="66" t="str">
        <f t="shared" si="1"/>
        <v/>
      </c>
      <c r="AC21" s="66" t="str">
        <f t="shared" si="1"/>
        <v/>
      </c>
      <c r="AD21" s="66" t="str">
        <f t="shared" si="1"/>
        <v/>
      </c>
      <c r="AE21" s="66" t="str">
        <f t="shared" si="1"/>
        <v/>
      </c>
      <c r="AF21" s="66" t="str">
        <f t="shared" si="1"/>
        <v/>
      </c>
      <c r="AG21" s="66" t="str">
        <f t="shared" si="1"/>
        <v/>
      </c>
      <c r="AH21" s="66" t="str">
        <f t="shared" si="1"/>
        <v/>
      </c>
      <c r="AI21" s="66" t="str">
        <f t="shared" si="1"/>
        <v/>
      </c>
      <c r="AJ21" s="66" t="str">
        <f t="shared" si="1"/>
        <v/>
      </c>
      <c r="AK21" s="66" t="str">
        <f t="shared" si="1"/>
        <v/>
      </c>
      <c r="AL21" s="66" t="str">
        <f t="shared" si="1"/>
        <v/>
      </c>
      <c r="AM21" s="66" t="str">
        <f t="shared" si="1"/>
        <v/>
      </c>
      <c r="AN21" s="66" t="str">
        <f t="shared" si="1"/>
        <v/>
      </c>
      <c r="AO21" s="66" t="str">
        <f t="shared" si="1"/>
        <v/>
      </c>
      <c r="AP21" s="66" t="str">
        <f t="shared" si="1"/>
        <v/>
      </c>
      <c r="AQ21" s="66" t="str">
        <f t="shared" si="1"/>
        <v/>
      </c>
      <c r="AR21" s="66" t="str">
        <f t="shared" si="1"/>
        <v/>
      </c>
      <c r="AS21" s="66" t="str">
        <f t="shared" si="1"/>
        <v/>
      </c>
      <c r="AT21" s="66" t="str">
        <f t="shared" si="1"/>
        <v/>
      </c>
      <c r="AU21" s="66" t="str">
        <f t="shared" si="1"/>
        <v/>
      </c>
      <c r="AV21" s="67" t="str">
        <f t="shared" si="1"/>
        <v/>
      </c>
      <c r="AW21" s="375"/>
      <c r="AX21" s="375"/>
      <c r="AY21" s="375"/>
      <c r="AZ21" s="375"/>
      <c r="BA21" s="375"/>
      <c r="BB21" s="375"/>
      <c r="BC21" s="375"/>
      <c r="BD21" s="375"/>
      <c r="BE21" s="375"/>
      <c r="BF21" s="375"/>
      <c r="BG21" s="375"/>
      <c r="BH21" s="375"/>
      <c r="BI21" s="375"/>
      <c r="BJ21" s="375"/>
      <c r="BK21" s="375"/>
      <c r="BL21" s="375"/>
    </row>
    <row r="22" spans="1:64" s="44" customFormat="1" ht="50.1" customHeight="1" thickBot="1">
      <c r="A22" s="735" t="s">
        <v>56</v>
      </c>
      <c r="B22" s="185"/>
      <c r="C22" s="39" t="s">
        <v>124</v>
      </c>
      <c r="D22" s="55"/>
      <c r="E22" s="55"/>
      <c r="F22" s="55"/>
      <c r="G22" s="55"/>
      <c r="H22" s="55"/>
      <c r="I22" s="55"/>
      <c r="J22" s="55"/>
      <c r="K22" s="55"/>
      <c r="L22" s="55"/>
      <c r="M22" s="55"/>
      <c r="N22" s="55"/>
      <c r="O22" s="55"/>
      <c r="P22" s="55"/>
      <c r="Q22" s="55"/>
      <c r="R22" s="55"/>
      <c r="S22" s="55"/>
      <c r="T22" s="55"/>
      <c r="U22" s="55"/>
      <c r="V22" s="55"/>
      <c r="W22" s="55"/>
      <c r="X22" s="55"/>
      <c r="Y22" s="55"/>
      <c r="Z22" s="60"/>
      <c r="AV22" s="61"/>
      <c r="AW22" s="375"/>
      <c r="AX22" s="375"/>
      <c r="AY22" s="375"/>
      <c r="AZ22" s="375"/>
      <c r="BA22" s="375"/>
      <c r="BB22" s="375"/>
      <c r="BC22" s="375"/>
      <c r="BD22" s="375"/>
      <c r="BE22" s="375"/>
      <c r="BF22" s="375"/>
      <c r="BG22" s="375"/>
      <c r="BH22" s="375"/>
      <c r="BI22" s="375"/>
      <c r="BJ22" s="375"/>
      <c r="BK22" s="375"/>
      <c r="BL22" s="375"/>
    </row>
    <row r="23" spans="1:64" ht="14.25" customHeight="1" thickBot="1">
      <c r="A23" s="735"/>
      <c r="B23" s="179">
        <f>SUM('1 Budgetskema (UDFYLDES)'!D23:AV23)</f>
        <v>0</v>
      </c>
      <c r="C23" s="38" t="s">
        <v>126</v>
      </c>
      <c r="D23" s="53"/>
      <c r="E23" s="53"/>
      <c r="F23" s="53"/>
      <c r="G23" s="53"/>
      <c r="H23" s="53"/>
      <c r="I23" s="53"/>
      <c r="J23" s="53"/>
      <c r="K23" s="53"/>
      <c r="L23" s="53"/>
      <c r="M23" s="53"/>
      <c r="N23" s="53"/>
      <c r="O23" s="53"/>
      <c r="P23" s="53"/>
      <c r="Q23" s="53"/>
      <c r="R23" s="53"/>
      <c r="S23" s="53"/>
      <c r="T23" s="53"/>
      <c r="U23" s="53"/>
      <c r="V23" s="53"/>
      <c r="W23" s="53"/>
      <c r="X23" s="53"/>
      <c r="Y23" s="53"/>
      <c r="Z23" s="60"/>
      <c r="AA23" s="44"/>
      <c r="AB23" s="44"/>
      <c r="AC23" s="44"/>
      <c r="AD23" s="44"/>
      <c r="AE23" s="44"/>
      <c r="AF23" s="44"/>
      <c r="AG23" s="44"/>
      <c r="AH23" s="44"/>
      <c r="AI23" s="44"/>
      <c r="AJ23" s="44"/>
      <c r="AK23" s="44"/>
      <c r="AL23" s="44"/>
      <c r="AM23" s="44"/>
      <c r="AN23" s="44"/>
      <c r="AO23" s="44"/>
      <c r="AP23" s="44"/>
      <c r="AQ23" s="44"/>
      <c r="AR23" s="44"/>
      <c r="AS23" s="44"/>
      <c r="AT23" s="44"/>
      <c r="AU23" s="44"/>
      <c r="AV23" s="61"/>
      <c r="AW23" s="357"/>
      <c r="AX23" s="357"/>
      <c r="AY23" s="357"/>
      <c r="AZ23" s="357"/>
      <c r="BA23" s="357"/>
      <c r="BB23" s="357"/>
      <c r="BC23" s="357"/>
      <c r="BD23" s="357"/>
      <c r="BE23" s="357"/>
      <c r="BF23" s="357"/>
      <c r="BG23" s="357"/>
      <c r="BH23" s="357"/>
      <c r="BI23" s="357"/>
      <c r="BJ23" s="357"/>
      <c r="BK23" s="357"/>
      <c r="BL23" s="357"/>
    </row>
    <row r="24" spans="1:64" ht="50.1" customHeight="1" thickBot="1">
      <c r="A24" s="735" t="s">
        <v>24</v>
      </c>
      <c r="B24" s="185"/>
      <c r="C24" s="39" t="s">
        <v>124</v>
      </c>
      <c r="D24" s="55"/>
      <c r="E24" s="55"/>
      <c r="F24" s="55"/>
      <c r="G24" s="55"/>
      <c r="H24" s="55"/>
      <c r="I24" s="55"/>
      <c r="J24" s="55"/>
      <c r="K24" s="55"/>
      <c r="L24" s="55"/>
      <c r="M24" s="55"/>
      <c r="N24" s="55"/>
      <c r="O24" s="55"/>
      <c r="P24" s="55"/>
      <c r="Q24" s="55"/>
      <c r="R24" s="55"/>
      <c r="S24" s="55"/>
      <c r="T24" s="55"/>
      <c r="U24" s="55"/>
      <c r="V24" s="55"/>
      <c r="W24" s="55"/>
      <c r="X24" s="55"/>
      <c r="Y24" s="55"/>
      <c r="Z24" s="60"/>
      <c r="AA24" s="44"/>
      <c r="AB24" s="44"/>
      <c r="AC24" s="44"/>
      <c r="AD24" s="44"/>
      <c r="AE24" s="44"/>
      <c r="AF24" s="44"/>
      <c r="AG24" s="44"/>
      <c r="AH24" s="44"/>
      <c r="AI24" s="44"/>
      <c r="AJ24" s="44"/>
      <c r="AK24" s="44"/>
      <c r="AL24" s="44"/>
      <c r="AM24" s="44"/>
      <c r="AN24" s="44"/>
      <c r="AO24" s="44"/>
      <c r="AP24" s="44"/>
      <c r="AQ24" s="44"/>
      <c r="AR24" s="44"/>
      <c r="AS24" s="44"/>
      <c r="AT24" s="44"/>
      <c r="AU24" s="44"/>
      <c r="AV24" s="61"/>
      <c r="AW24" s="357"/>
      <c r="AX24" s="357"/>
      <c r="AY24" s="357"/>
      <c r="AZ24" s="357"/>
      <c r="BA24" s="357"/>
      <c r="BB24" s="357"/>
      <c r="BC24" s="357"/>
      <c r="BD24" s="357"/>
      <c r="BE24" s="357"/>
      <c r="BF24" s="357"/>
      <c r="BG24" s="357"/>
      <c r="BH24" s="357"/>
      <c r="BI24" s="357"/>
      <c r="BJ24" s="357"/>
      <c r="BK24" s="357"/>
      <c r="BL24" s="357"/>
    </row>
    <row r="25" spans="1:64" ht="14.25" customHeight="1" thickBot="1">
      <c r="A25" s="735"/>
      <c r="B25" s="179">
        <f>SUM('1 Budgetskema (UDFYLDES)'!D25:AV25)</f>
        <v>0</v>
      </c>
      <c r="C25" s="40" t="s">
        <v>126</v>
      </c>
      <c r="D25" s="53"/>
      <c r="E25" s="53"/>
      <c r="F25" s="53"/>
      <c r="G25" s="53"/>
      <c r="H25" s="53"/>
      <c r="I25" s="53"/>
      <c r="J25" s="53"/>
      <c r="K25" s="53"/>
      <c r="L25" s="53"/>
      <c r="M25" s="53"/>
      <c r="N25" s="53"/>
      <c r="O25" s="53"/>
      <c r="P25" s="53"/>
      <c r="Q25" s="53"/>
      <c r="R25" s="53"/>
      <c r="S25" s="53"/>
      <c r="T25" s="53"/>
      <c r="U25" s="53"/>
      <c r="V25" s="53"/>
      <c r="W25" s="53"/>
      <c r="X25" s="53"/>
      <c r="Y25" s="53"/>
      <c r="Z25" s="60"/>
      <c r="AA25" s="44"/>
      <c r="AB25" s="44"/>
      <c r="AC25" s="44"/>
      <c r="AD25" s="44"/>
      <c r="AE25" s="44"/>
      <c r="AF25" s="44"/>
      <c r="AG25" s="44"/>
      <c r="AH25" s="44"/>
      <c r="AI25" s="44"/>
      <c r="AJ25" s="44"/>
      <c r="AK25" s="44"/>
      <c r="AL25" s="44"/>
      <c r="AM25" s="44"/>
      <c r="AN25" s="44"/>
      <c r="AO25" s="44"/>
      <c r="AP25" s="44"/>
      <c r="AQ25" s="44"/>
      <c r="AR25" s="44"/>
      <c r="AS25" s="44"/>
      <c r="AT25" s="44"/>
      <c r="AU25" s="44"/>
      <c r="AV25" s="61"/>
      <c r="AW25" s="357"/>
      <c r="AX25" s="357"/>
      <c r="AY25" s="357"/>
      <c r="AZ25" s="357"/>
      <c r="BA25" s="357"/>
      <c r="BB25" s="357"/>
      <c r="BC25" s="357"/>
      <c r="BD25" s="357"/>
      <c r="BE25" s="357"/>
      <c r="BF25" s="357"/>
      <c r="BG25" s="357"/>
      <c r="BH25" s="357"/>
      <c r="BI25" s="357"/>
      <c r="BJ25" s="357"/>
      <c r="BK25" s="357"/>
      <c r="BL25" s="357"/>
    </row>
    <row r="26" spans="1:64" ht="50.1" customHeight="1">
      <c r="A26" s="736" t="s">
        <v>149</v>
      </c>
      <c r="B26" s="185"/>
      <c r="C26" s="39" t="s">
        <v>173</v>
      </c>
      <c r="D26" s="146"/>
      <c r="E26" s="146"/>
      <c r="F26" s="146"/>
      <c r="G26" s="146"/>
      <c r="H26" s="146"/>
      <c r="I26" s="146"/>
      <c r="J26" s="146"/>
      <c r="K26" s="146"/>
      <c r="L26" s="146"/>
      <c r="M26" s="146"/>
      <c r="N26" s="146"/>
      <c r="O26" s="146"/>
      <c r="P26" s="146"/>
      <c r="Q26" s="146"/>
      <c r="R26" s="146"/>
      <c r="S26" s="146"/>
      <c r="T26" s="146"/>
      <c r="U26" s="146"/>
      <c r="V26" s="146"/>
      <c r="W26" s="146"/>
      <c r="X26" s="146"/>
      <c r="Y26" s="146"/>
      <c r="Z26" s="147"/>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9"/>
      <c r="AW26" s="357"/>
      <c r="AX26" s="357"/>
      <c r="AY26" s="357"/>
      <c r="AZ26" s="357"/>
      <c r="BA26" s="357"/>
      <c r="BB26" s="357"/>
      <c r="BC26" s="357"/>
      <c r="BD26" s="357"/>
      <c r="BE26" s="357"/>
      <c r="BF26" s="357"/>
      <c r="BG26" s="357"/>
      <c r="BH26" s="357"/>
      <c r="BI26" s="357"/>
      <c r="BJ26" s="357"/>
      <c r="BK26" s="357"/>
      <c r="BL26" s="357"/>
    </row>
    <row r="27" spans="1:64" ht="14.25" customHeight="1" thickBot="1">
      <c r="A27" s="737"/>
      <c r="B27" s="179">
        <f>SUM('1 Budgetskema (UDFYLDES)'!D27:AV27)</f>
        <v>0</v>
      </c>
      <c r="C27" s="76" t="s">
        <v>149</v>
      </c>
      <c r="D27" s="75"/>
      <c r="E27" s="75"/>
      <c r="F27" s="75"/>
      <c r="G27" s="75"/>
      <c r="H27" s="75"/>
      <c r="I27" s="75"/>
      <c r="J27" s="75"/>
      <c r="K27" s="75"/>
      <c r="L27" s="75"/>
      <c r="M27" s="75"/>
      <c r="N27" s="75"/>
      <c r="O27" s="75"/>
      <c r="P27" s="75"/>
      <c r="Q27" s="75"/>
      <c r="R27" s="75"/>
      <c r="S27" s="75"/>
      <c r="T27" s="75"/>
      <c r="U27" s="75"/>
      <c r="V27" s="75"/>
      <c r="W27" s="75"/>
      <c r="X27" s="75"/>
      <c r="Y27" s="75"/>
      <c r="Z27" s="60"/>
      <c r="AA27" s="44"/>
      <c r="AB27" s="44"/>
      <c r="AC27" s="44"/>
      <c r="AD27" s="44"/>
      <c r="AE27" s="44"/>
      <c r="AF27" s="44"/>
      <c r="AG27" s="44"/>
      <c r="AH27" s="44"/>
      <c r="AI27" s="44"/>
      <c r="AJ27" s="44"/>
      <c r="AK27" s="44"/>
      <c r="AL27" s="44"/>
      <c r="AM27" s="44"/>
      <c r="AN27" s="44"/>
      <c r="AO27" s="44"/>
      <c r="AP27" s="44"/>
      <c r="AQ27" s="44"/>
      <c r="AR27" s="44"/>
      <c r="AS27" s="44"/>
      <c r="AT27" s="44"/>
      <c r="AU27" s="44"/>
      <c r="AV27" s="61"/>
      <c r="AW27" s="357"/>
      <c r="AX27" s="357"/>
      <c r="AY27" s="357"/>
      <c r="AZ27" s="357"/>
      <c r="BA27" s="357"/>
      <c r="BB27" s="357"/>
      <c r="BC27" s="357"/>
      <c r="BD27" s="357"/>
      <c r="BE27" s="357"/>
      <c r="BF27" s="357"/>
      <c r="BG27" s="357"/>
      <c r="BH27" s="357"/>
      <c r="BI27" s="357"/>
      <c r="BJ27" s="357"/>
      <c r="BK27" s="357"/>
      <c r="BL27" s="357"/>
    </row>
    <row r="28" spans="1:64" ht="50.1" customHeight="1">
      <c r="A28" s="736" t="s">
        <v>10</v>
      </c>
      <c r="B28" s="185"/>
      <c r="C28" s="74" t="s">
        <v>124</v>
      </c>
      <c r="D28" s="146"/>
      <c r="E28" s="146"/>
      <c r="F28" s="146"/>
      <c r="G28" s="146"/>
      <c r="H28" s="146"/>
      <c r="I28" s="146"/>
      <c r="J28" s="146"/>
      <c r="K28" s="146"/>
      <c r="L28" s="146"/>
      <c r="M28" s="146"/>
      <c r="N28" s="146"/>
      <c r="O28" s="146"/>
      <c r="P28" s="146"/>
      <c r="Q28" s="146"/>
      <c r="R28" s="146"/>
      <c r="S28" s="146"/>
      <c r="T28" s="146"/>
      <c r="U28" s="146"/>
      <c r="V28" s="146"/>
      <c r="W28" s="146"/>
      <c r="X28" s="146"/>
      <c r="Y28" s="146"/>
      <c r="Z28" s="147"/>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9"/>
      <c r="AW28" s="357"/>
      <c r="AX28" s="357"/>
      <c r="AY28" s="357"/>
      <c r="AZ28" s="357"/>
      <c r="BA28" s="357"/>
      <c r="BB28" s="357"/>
      <c r="BC28" s="357"/>
      <c r="BD28" s="357"/>
      <c r="BE28" s="357"/>
      <c r="BF28" s="357"/>
      <c r="BG28" s="357"/>
      <c r="BH28" s="357"/>
      <c r="BI28" s="357"/>
      <c r="BJ28" s="357"/>
      <c r="BK28" s="357"/>
      <c r="BL28" s="357"/>
    </row>
    <row r="29" spans="1:64" ht="14.25" customHeight="1" thickBot="1">
      <c r="A29" s="737"/>
      <c r="B29" s="179">
        <f>SUM('1 Budgetskema (UDFYLDES)'!D29:AV29)</f>
        <v>0</v>
      </c>
      <c r="C29" s="38" t="s">
        <v>126</v>
      </c>
      <c r="D29" s="77"/>
      <c r="E29" s="77"/>
      <c r="F29" s="77"/>
      <c r="G29" s="77"/>
      <c r="H29" s="77"/>
      <c r="I29" s="77"/>
      <c r="J29" s="77"/>
      <c r="K29" s="77"/>
      <c r="L29" s="77"/>
      <c r="M29" s="77"/>
      <c r="N29" s="77"/>
      <c r="O29" s="77"/>
      <c r="P29" s="77"/>
      <c r="Q29" s="77"/>
      <c r="R29" s="77"/>
      <c r="S29" s="77"/>
      <c r="T29" s="77"/>
      <c r="U29" s="77"/>
      <c r="V29" s="77"/>
      <c r="W29" s="77"/>
      <c r="X29" s="77"/>
      <c r="Y29" s="77"/>
      <c r="Z29" s="60"/>
      <c r="AA29" s="44"/>
      <c r="AB29" s="44"/>
      <c r="AC29" s="44"/>
      <c r="AD29" s="44"/>
      <c r="AE29" s="44"/>
      <c r="AF29" s="44"/>
      <c r="AG29" s="44"/>
      <c r="AH29" s="44"/>
      <c r="AI29" s="44"/>
      <c r="AJ29" s="44"/>
      <c r="AK29" s="44"/>
      <c r="AL29" s="44"/>
      <c r="AM29" s="44"/>
      <c r="AN29" s="44"/>
      <c r="AO29" s="44"/>
      <c r="AP29" s="44"/>
      <c r="AQ29" s="44"/>
      <c r="AR29" s="44"/>
      <c r="AS29" s="44"/>
      <c r="AT29" s="44"/>
      <c r="AU29" s="44"/>
      <c r="AV29" s="61"/>
      <c r="AW29" s="357"/>
      <c r="AX29" s="357"/>
      <c r="AY29" s="357"/>
      <c r="AZ29" s="357"/>
      <c r="BA29" s="357"/>
      <c r="BB29" s="357"/>
      <c r="BC29" s="357"/>
      <c r="BD29" s="357"/>
      <c r="BE29" s="357"/>
      <c r="BF29" s="357"/>
      <c r="BG29" s="357"/>
      <c r="BH29" s="357"/>
      <c r="BI29" s="357"/>
      <c r="BJ29" s="357"/>
      <c r="BK29" s="357"/>
      <c r="BL29" s="357"/>
    </row>
    <row r="30" spans="1:64" ht="50.1" customHeight="1" thickBot="1">
      <c r="A30" s="735" t="s">
        <v>55</v>
      </c>
      <c r="B30" s="185"/>
      <c r="C30" s="41" t="s">
        <v>124</v>
      </c>
      <c r="D30" s="55"/>
      <c r="E30" s="55"/>
      <c r="F30" s="55"/>
      <c r="G30" s="55"/>
      <c r="H30" s="55"/>
      <c r="I30" s="55"/>
      <c r="J30" s="55"/>
      <c r="K30" s="55"/>
      <c r="L30" s="55"/>
      <c r="M30" s="55"/>
      <c r="N30" s="55"/>
      <c r="O30" s="55"/>
      <c r="P30" s="55"/>
      <c r="Q30" s="55"/>
      <c r="R30" s="55"/>
      <c r="S30" s="55"/>
      <c r="T30" s="55"/>
      <c r="U30" s="55"/>
      <c r="V30" s="55"/>
      <c r="W30" s="55"/>
      <c r="X30" s="55"/>
      <c r="Y30" s="55"/>
      <c r="Z30" s="60"/>
      <c r="AA30" s="44"/>
      <c r="AB30" s="44"/>
      <c r="AC30" s="44"/>
      <c r="AD30" s="44"/>
      <c r="AE30" s="44"/>
      <c r="AF30" s="44"/>
      <c r="AG30" s="44"/>
      <c r="AH30" s="44"/>
      <c r="AI30" s="44"/>
      <c r="AJ30" s="44"/>
      <c r="AK30" s="44"/>
      <c r="AL30" s="44"/>
      <c r="AM30" s="44"/>
      <c r="AN30" s="44"/>
      <c r="AO30" s="44"/>
      <c r="AP30" s="44"/>
      <c r="AQ30" s="44"/>
      <c r="AR30" s="44"/>
      <c r="AS30" s="44"/>
      <c r="AT30" s="44"/>
      <c r="AU30" s="44"/>
      <c r="AV30" s="61"/>
      <c r="AW30" s="357"/>
      <c r="AX30" s="357"/>
      <c r="AY30" s="357"/>
      <c r="AZ30" s="357"/>
      <c r="BA30" s="357"/>
      <c r="BB30" s="357"/>
      <c r="BC30" s="357"/>
      <c r="BD30" s="357"/>
      <c r="BE30" s="357"/>
      <c r="BF30" s="357"/>
      <c r="BG30" s="357"/>
      <c r="BH30" s="357"/>
      <c r="BI30" s="357"/>
      <c r="BJ30" s="357"/>
      <c r="BK30" s="357"/>
      <c r="BL30" s="357"/>
    </row>
    <row r="31" spans="1:64" ht="14.25" customHeight="1" thickBot="1">
      <c r="A31" s="735"/>
      <c r="B31" s="180">
        <f>SUM('1 Budgetskema (UDFYLDES)'!D31:AV31)</f>
        <v>0</v>
      </c>
      <c r="C31" s="38" t="s">
        <v>126</v>
      </c>
      <c r="D31" s="54"/>
      <c r="E31" s="53"/>
      <c r="F31" s="53"/>
      <c r="G31" s="53"/>
      <c r="H31" s="53"/>
      <c r="I31" s="53"/>
      <c r="J31" s="53"/>
      <c r="K31" s="53"/>
      <c r="L31" s="53"/>
      <c r="M31" s="53"/>
      <c r="N31" s="53"/>
      <c r="O31" s="53"/>
      <c r="P31" s="53"/>
      <c r="Q31" s="53"/>
      <c r="R31" s="53"/>
      <c r="S31" s="53"/>
      <c r="T31" s="53"/>
      <c r="U31" s="53"/>
      <c r="V31" s="53"/>
      <c r="W31" s="53"/>
      <c r="X31" s="53"/>
      <c r="Y31" s="53"/>
      <c r="Z31" s="62"/>
      <c r="AA31" s="63"/>
      <c r="AB31" s="63"/>
      <c r="AC31" s="63"/>
      <c r="AD31" s="63"/>
      <c r="AE31" s="63"/>
      <c r="AF31" s="63"/>
      <c r="AG31" s="63"/>
      <c r="AH31" s="63"/>
      <c r="AI31" s="63"/>
      <c r="AJ31" s="63"/>
      <c r="AK31" s="63"/>
      <c r="AL31" s="63"/>
      <c r="AM31" s="63"/>
      <c r="AN31" s="63"/>
      <c r="AO31" s="63"/>
      <c r="AP31" s="63"/>
      <c r="AQ31" s="63"/>
      <c r="AR31" s="63"/>
      <c r="AS31" s="63"/>
      <c r="AT31" s="63"/>
      <c r="AU31" s="63"/>
      <c r="AV31" s="64"/>
      <c r="AW31" s="357"/>
      <c r="AX31" s="357"/>
      <c r="AY31" s="357"/>
      <c r="AZ31" s="357"/>
      <c r="BA31" s="357"/>
      <c r="BB31" s="357"/>
      <c r="BC31" s="357"/>
      <c r="BD31" s="357"/>
      <c r="BE31" s="357"/>
      <c r="BF31" s="357"/>
      <c r="BG31" s="357"/>
      <c r="BH31" s="357"/>
      <c r="BI31" s="357"/>
      <c r="BJ31" s="357"/>
      <c r="BK31" s="357"/>
      <c r="BL31" s="357"/>
    </row>
    <row r="32" spans="1:64" ht="21.95" customHeight="1" thickBot="1">
      <c r="A32" s="200" t="s">
        <v>13</v>
      </c>
      <c r="B32" s="180">
        <f>SUM(B17,B21,B23,B25,B31)-B27-B29</f>
        <v>0</v>
      </c>
      <c r="C32" s="76"/>
      <c r="D32" s="369"/>
      <c r="E32" s="369"/>
      <c r="F32" s="369"/>
      <c r="G32" s="369"/>
      <c r="H32" s="369"/>
      <c r="I32" s="369"/>
      <c r="J32" s="369"/>
      <c r="K32" s="369"/>
      <c r="L32" s="369"/>
      <c r="M32" s="369"/>
      <c r="N32" s="369"/>
      <c r="O32" s="369"/>
      <c r="P32" s="369"/>
      <c r="Q32" s="369"/>
      <c r="R32" s="369"/>
      <c r="S32" s="369"/>
      <c r="T32" s="369"/>
      <c r="U32" s="369"/>
      <c r="V32" s="369"/>
      <c r="W32" s="369"/>
      <c r="X32" s="369"/>
      <c r="Y32" s="369"/>
      <c r="Z32" s="359"/>
      <c r="AA32" s="359"/>
      <c r="AB32" s="359"/>
      <c r="AC32" s="359"/>
      <c r="AD32" s="359"/>
      <c r="AE32" s="359"/>
      <c r="AF32" s="359"/>
      <c r="AG32" s="359"/>
      <c r="AH32" s="359"/>
      <c r="AI32" s="359"/>
      <c r="AJ32" s="359"/>
      <c r="AK32" s="359"/>
      <c r="AL32" s="359"/>
      <c r="AM32" s="359"/>
      <c r="AN32" s="359"/>
      <c r="AO32" s="359"/>
      <c r="AP32" s="359"/>
      <c r="AQ32" s="359"/>
      <c r="AR32" s="359"/>
      <c r="AS32" s="359"/>
      <c r="AT32" s="359"/>
      <c r="AU32" s="359"/>
      <c r="AV32" s="359"/>
      <c r="AW32" s="357"/>
      <c r="AX32" s="357"/>
      <c r="AY32" s="357"/>
      <c r="AZ32" s="357"/>
      <c r="BA32" s="357"/>
      <c r="BB32" s="357"/>
      <c r="BC32" s="357"/>
      <c r="BD32" s="357"/>
      <c r="BE32" s="357"/>
      <c r="BF32" s="357"/>
      <c r="BG32" s="357"/>
      <c r="BH32" s="357"/>
      <c r="BI32" s="357"/>
      <c r="BJ32" s="357"/>
      <c r="BK32" s="357"/>
      <c r="BL32" s="357"/>
    </row>
    <row r="33" spans="1:64" ht="30" customHeight="1" thickBot="1">
      <c r="A33" s="199" t="s">
        <v>217</v>
      </c>
      <c r="B33" s="193"/>
      <c r="C33" s="527">
        <f>IF(B33="",0,IF(D9="Forsknings- og videnformidlingsinstitution",IF(B32=0,0,B33/B32),IF(B17=0,0,B33/B17)))</f>
        <v>0</v>
      </c>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7"/>
      <c r="AX33" s="357"/>
      <c r="AY33" s="357"/>
      <c r="AZ33" s="357"/>
      <c r="BA33" s="357"/>
      <c r="BB33" s="357"/>
      <c r="BC33" s="357"/>
      <c r="BD33" s="357"/>
      <c r="BE33" s="357"/>
      <c r="BF33" s="357"/>
      <c r="BG33" s="357"/>
      <c r="BH33" s="357"/>
      <c r="BI33" s="357"/>
      <c r="BJ33" s="357"/>
      <c r="BK33" s="357"/>
      <c r="BL33" s="357"/>
    </row>
    <row r="34" spans="1:64" ht="21.95" customHeight="1" thickBot="1">
      <c r="A34" s="253" t="s">
        <v>339</v>
      </c>
      <c r="B34" s="377">
        <f>SUM(B32:B33)</f>
        <v>0</v>
      </c>
      <c r="C34" s="254"/>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7"/>
      <c r="AX34" s="357"/>
      <c r="AY34" s="357"/>
      <c r="AZ34" s="357"/>
      <c r="BA34" s="357"/>
      <c r="BB34" s="357"/>
      <c r="BC34" s="357"/>
      <c r="BD34" s="357"/>
      <c r="BE34" s="357"/>
      <c r="BF34" s="357"/>
      <c r="BG34" s="357"/>
      <c r="BH34" s="357"/>
      <c r="BI34" s="357"/>
      <c r="BJ34" s="357"/>
      <c r="BK34" s="357"/>
      <c r="BL34" s="357"/>
    </row>
    <row r="35" spans="1:64" ht="14.1" customHeight="1">
      <c r="A35" s="353"/>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7"/>
      <c r="AX35" s="357"/>
      <c r="AY35" s="357"/>
      <c r="AZ35" s="357"/>
      <c r="BA35" s="357"/>
      <c r="BB35" s="357"/>
      <c r="BC35" s="357"/>
      <c r="BD35" s="357"/>
      <c r="BE35" s="357"/>
      <c r="BF35" s="357"/>
      <c r="BG35" s="357"/>
      <c r="BH35" s="357"/>
      <c r="BI35" s="357"/>
      <c r="BJ35" s="357"/>
      <c r="BK35" s="357"/>
      <c r="BL35" s="357"/>
    </row>
    <row r="36" spans="1:64" ht="14.1" customHeight="1" thickBot="1">
      <c r="A36" s="353"/>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c r="AQ36" s="353"/>
      <c r="AR36" s="353"/>
      <c r="AS36" s="353"/>
      <c r="AT36" s="353"/>
      <c r="AU36" s="353"/>
      <c r="AV36" s="353"/>
      <c r="AW36" s="357"/>
      <c r="AX36" s="357"/>
      <c r="AY36" s="357"/>
      <c r="AZ36" s="357"/>
      <c r="BA36" s="357"/>
      <c r="BB36" s="357"/>
      <c r="BC36" s="357"/>
      <c r="BD36" s="357"/>
      <c r="BE36" s="357"/>
      <c r="BF36" s="357"/>
      <c r="BG36" s="357"/>
      <c r="BH36" s="357"/>
      <c r="BI36" s="357"/>
      <c r="BJ36" s="357"/>
      <c r="BK36" s="357"/>
      <c r="BL36" s="357"/>
    </row>
    <row r="37" spans="1:64" ht="24.95" customHeight="1" thickTop="1" thickBot="1">
      <c r="A37" s="366" t="s">
        <v>425</v>
      </c>
      <c r="B37" s="367"/>
      <c r="C37" s="358"/>
      <c r="D37" s="36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7"/>
      <c r="AX37" s="357"/>
      <c r="AY37" s="357"/>
      <c r="AZ37" s="357"/>
      <c r="BA37" s="357"/>
      <c r="BB37" s="357"/>
      <c r="BC37" s="357"/>
      <c r="BD37" s="357"/>
      <c r="BE37" s="357"/>
      <c r="BF37" s="357"/>
      <c r="BG37" s="357"/>
      <c r="BH37" s="357"/>
      <c r="BI37" s="357"/>
      <c r="BJ37" s="357"/>
      <c r="BK37" s="357"/>
      <c r="BL37" s="357"/>
    </row>
    <row r="38" spans="1:64" ht="35.1" customHeight="1">
      <c r="A38" s="492" t="str">
        <f>IF(B39&gt;0,"Evt. P-nummer","")</f>
        <v/>
      </c>
      <c r="B38" s="512" t="s">
        <v>392</v>
      </c>
      <c r="C38" s="530" t="s">
        <v>15</v>
      </c>
      <c r="D38" s="531" t="s">
        <v>204</v>
      </c>
      <c r="E38" s="531" t="s">
        <v>113</v>
      </c>
      <c r="F38" s="532" t="s">
        <v>205</v>
      </c>
      <c r="G38" s="359"/>
      <c r="H38" s="359"/>
      <c r="I38" s="359"/>
      <c r="J38" s="357"/>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7"/>
      <c r="AX38" s="357"/>
      <c r="AY38" s="357"/>
      <c r="AZ38" s="357"/>
      <c r="BA38" s="357"/>
      <c r="BB38" s="357"/>
      <c r="BC38" s="357"/>
      <c r="BD38" s="357"/>
      <c r="BE38" s="357"/>
      <c r="BF38" s="357"/>
      <c r="BG38" s="357"/>
      <c r="BH38" s="357"/>
      <c r="BI38" s="357"/>
      <c r="BJ38" s="357"/>
      <c r="BK38" s="357"/>
      <c r="BL38" s="357"/>
    </row>
    <row r="39" spans="1:64" ht="35.1" customHeight="1" thickBot="1">
      <c r="A39" s="567"/>
      <c r="B39" s="568"/>
      <c r="C39" s="334"/>
      <c r="D39" s="274"/>
      <c r="E39" s="274"/>
      <c r="F39" s="275"/>
      <c r="G39" s="353"/>
      <c r="H39" s="353"/>
      <c r="I39" s="353"/>
      <c r="J39" s="357"/>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7"/>
      <c r="AX39" s="357"/>
      <c r="AY39" s="357"/>
      <c r="AZ39" s="357"/>
      <c r="BA39" s="357"/>
      <c r="BB39" s="357"/>
      <c r="BC39" s="357"/>
      <c r="BD39" s="357"/>
      <c r="BE39" s="357"/>
      <c r="BF39" s="357"/>
      <c r="BG39" s="357"/>
      <c r="BH39" s="357"/>
      <c r="BI39" s="357"/>
      <c r="BJ39" s="357"/>
      <c r="BK39" s="357"/>
      <c r="BL39" s="357"/>
    </row>
    <row r="40" spans="1:64" ht="35.1" customHeight="1">
      <c r="A40" s="534" t="s">
        <v>210</v>
      </c>
      <c r="B40" s="534" t="s">
        <v>406</v>
      </c>
      <c r="C40" s="750"/>
      <c r="D40" s="533" t="s">
        <v>401</v>
      </c>
      <c r="E40" s="533" t="str">
        <f>IF(D41="Ja","Privat finansiering","")</f>
        <v/>
      </c>
      <c r="F40" s="536" t="str">
        <f>IF(D41="Ja","Offentlig finansiering","")</f>
        <v/>
      </c>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7"/>
      <c r="AX40" s="357"/>
      <c r="AY40" s="357"/>
      <c r="AZ40" s="357"/>
      <c r="BA40" s="357"/>
      <c r="BB40" s="357"/>
      <c r="BC40" s="357"/>
      <c r="BD40" s="357"/>
      <c r="BE40" s="357"/>
      <c r="BF40" s="357"/>
      <c r="BG40" s="357"/>
      <c r="BH40" s="357"/>
      <c r="BI40" s="357"/>
      <c r="BJ40" s="357"/>
      <c r="BK40" s="357"/>
      <c r="BL40" s="357"/>
    </row>
    <row r="41" spans="1:64" ht="35.1" customHeight="1" thickBot="1">
      <c r="A41" s="508" t="str">
        <f>'3 Samlet budget (AUTOGENERERES)'!F65</f>
        <v/>
      </c>
      <c r="B41" s="508" t="str">
        <f>'3 Samlet budget (AUTOGENERERES)'!F66</f>
        <v/>
      </c>
      <c r="C41" s="751"/>
      <c r="D41" s="514"/>
      <c r="E41" s="539"/>
      <c r="F41" s="516"/>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3"/>
      <c r="AR41" s="353"/>
      <c r="AS41" s="353"/>
      <c r="AT41" s="353"/>
      <c r="AU41" s="353"/>
      <c r="AV41" s="353"/>
      <c r="AW41" s="357"/>
      <c r="AX41" s="357"/>
      <c r="AY41" s="357"/>
      <c r="AZ41" s="357"/>
      <c r="BA41" s="357"/>
      <c r="BB41" s="357"/>
      <c r="BC41" s="357"/>
      <c r="BD41" s="357"/>
      <c r="BE41" s="357"/>
      <c r="BF41" s="357"/>
      <c r="BG41" s="357"/>
      <c r="BH41" s="357"/>
      <c r="BI41" s="357"/>
      <c r="BJ41" s="357"/>
      <c r="BK41" s="357"/>
      <c r="BL41" s="357"/>
    </row>
    <row r="42" spans="1:64" ht="14.1" customHeight="1">
      <c r="A42" s="353"/>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7"/>
      <c r="AX42" s="357"/>
      <c r="AY42" s="357"/>
      <c r="AZ42" s="357"/>
      <c r="BA42" s="357"/>
      <c r="BB42" s="357"/>
      <c r="BC42" s="357"/>
      <c r="BD42" s="357"/>
      <c r="BE42" s="357"/>
      <c r="BF42" s="357"/>
      <c r="BG42" s="357"/>
      <c r="BH42" s="357"/>
      <c r="BI42" s="357"/>
      <c r="BJ42" s="357"/>
      <c r="BK42" s="357"/>
      <c r="BL42" s="357"/>
    </row>
    <row r="43" spans="1:64" ht="16.5" thickBot="1">
      <c r="A43" s="354" t="s">
        <v>431</v>
      </c>
      <c r="B43" s="354" t="s">
        <v>203</v>
      </c>
      <c r="C43" s="372" t="s">
        <v>123</v>
      </c>
      <c r="D43" s="370" t="s">
        <v>127</v>
      </c>
      <c r="E43" s="370" t="s">
        <v>128</v>
      </c>
      <c r="F43" s="370" t="s">
        <v>129</v>
      </c>
      <c r="G43" s="370" t="s">
        <v>130</v>
      </c>
      <c r="H43" s="370" t="s">
        <v>131</v>
      </c>
      <c r="I43" s="370" t="s">
        <v>132</v>
      </c>
      <c r="J43" s="370" t="s">
        <v>133</v>
      </c>
      <c r="K43" s="370" t="s">
        <v>134</v>
      </c>
      <c r="L43" s="370" t="s">
        <v>135</v>
      </c>
      <c r="M43" s="370" t="s">
        <v>136</v>
      </c>
      <c r="N43" s="370" t="s">
        <v>137</v>
      </c>
      <c r="O43" s="370" t="s">
        <v>138</v>
      </c>
      <c r="P43" s="370" t="s">
        <v>139</v>
      </c>
      <c r="Q43" s="370" t="s">
        <v>140</v>
      </c>
      <c r="R43" s="370" t="s">
        <v>141</v>
      </c>
      <c r="S43" s="370" t="s">
        <v>142</v>
      </c>
      <c r="T43" s="370" t="s">
        <v>143</v>
      </c>
      <c r="U43" s="370" t="s">
        <v>144</v>
      </c>
      <c r="V43" s="370" t="s">
        <v>145</v>
      </c>
      <c r="W43" s="370" t="s">
        <v>146</v>
      </c>
      <c r="X43" s="370" t="s">
        <v>147</v>
      </c>
      <c r="Y43" s="370" t="s">
        <v>148</v>
      </c>
      <c r="Z43" s="371" t="s">
        <v>155</v>
      </c>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c r="BA43" s="357"/>
      <c r="BB43" s="357"/>
      <c r="BC43" s="357"/>
      <c r="BD43" s="357"/>
      <c r="BE43" s="357"/>
      <c r="BF43" s="357"/>
      <c r="BG43" s="357"/>
      <c r="BH43" s="357"/>
      <c r="BI43" s="357"/>
      <c r="BJ43" s="357"/>
      <c r="BK43" s="357"/>
      <c r="BL43" s="357"/>
    </row>
    <row r="44" spans="1:64" ht="50.1" customHeight="1">
      <c r="A44" s="736" t="s">
        <v>54</v>
      </c>
      <c r="B44" s="262"/>
      <c r="C44" s="46" t="s">
        <v>124</v>
      </c>
      <c r="D44" s="55"/>
      <c r="E44" s="55"/>
      <c r="F44" s="55"/>
      <c r="G44" s="55"/>
      <c r="H44" s="55"/>
      <c r="I44" s="55"/>
      <c r="J44" s="55"/>
      <c r="K44" s="55"/>
      <c r="L44" s="55"/>
      <c r="M44" s="55"/>
      <c r="N44" s="55"/>
      <c r="O44" s="55"/>
      <c r="P44" s="55"/>
      <c r="Q44" s="55"/>
      <c r="R44" s="55"/>
      <c r="S44" s="55"/>
      <c r="T44" s="55"/>
      <c r="U44" s="55"/>
      <c r="V44" s="55"/>
      <c r="W44" s="55"/>
      <c r="X44" s="55"/>
      <c r="Y44" s="55"/>
      <c r="Z44" s="57"/>
      <c r="AA44" s="58"/>
      <c r="AB44" s="58"/>
      <c r="AC44" s="58"/>
      <c r="AD44" s="58"/>
      <c r="AE44" s="58"/>
      <c r="AF44" s="58"/>
      <c r="AG44" s="58"/>
      <c r="AH44" s="58"/>
      <c r="AI44" s="58"/>
      <c r="AJ44" s="58"/>
      <c r="AK44" s="58"/>
      <c r="AL44" s="58"/>
      <c r="AM44" s="58"/>
      <c r="AN44" s="58"/>
      <c r="AO44" s="58"/>
      <c r="AP44" s="58"/>
      <c r="AQ44" s="58"/>
      <c r="AR44" s="58"/>
      <c r="AS44" s="58"/>
      <c r="AT44" s="58"/>
      <c r="AU44" s="58"/>
      <c r="AV44" s="59"/>
      <c r="AW44" s="357"/>
      <c r="AX44" s="357"/>
      <c r="AY44" s="357"/>
      <c r="AZ44" s="357"/>
      <c r="BA44" s="357"/>
      <c r="BB44" s="357"/>
      <c r="BC44" s="357"/>
      <c r="BD44" s="357"/>
      <c r="BE44" s="357"/>
      <c r="BF44" s="357"/>
      <c r="BG44" s="357"/>
      <c r="BH44" s="357"/>
      <c r="BI44" s="357"/>
      <c r="BJ44" s="357"/>
      <c r="BK44" s="357"/>
      <c r="BL44" s="357"/>
    </row>
    <row r="45" spans="1:64" ht="14.45" customHeight="1">
      <c r="A45" s="738"/>
      <c r="B45" s="255"/>
      <c r="C45" s="37" t="s">
        <v>125</v>
      </c>
      <c r="D45" s="42"/>
      <c r="E45" s="42"/>
      <c r="F45" s="42"/>
      <c r="G45" s="42"/>
      <c r="H45" s="42"/>
      <c r="I45" s="42"/>
      <c r="J45" s="42"/>
      <c r="K45" s="42"/>
      <c r="L45" s="42"/>
      <c r="M45" s="42"/>
      <c r="N45" s="42"/>
      <c r="O45" s="42"/>
      <c r="P45" s="42"/>
      <c r="Q45" s="42"/>
      <c r="R45" s="42"/>
      <c r="S45" s="42"/>
      <c r="T45" s="42"/>
      <c r="U45" s="42"/>
      <c r="V45" s="42"/>
      <c r="W45" s="42"/>
      <c r="X45" s="42"/>
      <c r="Y45" s="42"/>
      <c r="Z45" s="60"/>
      <c r="AA45" s="44"/>
      <c r="AB45" s="44"/>
      <c r="AC45" s="44"/>
      <c r="AD45" s="44"/>
      <c r="AE45" s="44"/>
      <c r="AF45" s="44"/>
      <c r="AG45" s="44"/>
      <c r="AH45" s="44"/>
      <c r="AI45" s="44"/>
      <c r="AJ45" s="44"/>
      <c r="AK45" s="44"/>
      <c r="AL45" s="44"/>
      <c r="AM45" s="44"/>
      <c r="AN45" s="44"/>
      <c r="AO45" s="44"/>
      <c r="AP45" s="44"/>
      <c r="AQ45" s="44"/>
      <c r="AR45" s="44"/>
      <c r="AS45" s="44"/>
      <c r="AT45" s="44"/>
      <c r="AU45" s="44"/>
      <c r="AV45" s="61"/>
      <c r="AW45" s="357"/>
      <c r="AX45" s="357"/>
      <c r="AY45" s="357"/>
      <c r="AZ45" s="357"/>
      <c r="BA45" s="357"/>
      <c r="BB45" s="357"/>
      <c r="BC45" s="357"/>
      <c r="BD45" s="357"/>
      <c r="BE45" s="357"/>
      <c r="BF45" s="357"/>
      <c r="BG45" s="357"/>
      <c r="BH45" s="357"/>
      <c r="BI45" s="357"/>
      <c r="BJ45" s="357"/>
      <c r="BK45" s="357"/>
      <c r="BL45" s="357"/>
    </row>
    <row r="46" spans="1:64" ht="14.45" customHeight="1" thickBot="1">
      <c r="A46" s="738"/>
      <c r="B46" s="256" t="str">
        <f>_xlfn.CONCAT(SUM('1 Budgetskema (UDFYLDES)'!D46:AV46)," timer")</f>
        <v>0 timer</v>
      </c>
      <c r="C46" s="37" t="s">
        <v>9</v>
      </c>
      <c r="D46" s="42"/>
      <c r="E46" s="42"/>
      <c r="F46" s="42"/>
      <c r="G46" s="42"/>
      <c r="H46" s="42"/>
      <c r="I46" s="42"/>
      <c r="J46" s="42"/>
      <c r="K46" s="42"/>
      <c r="L46" s="42"/>
      <c r="M46" s="42"/>
      <c r="N46" s="42"/>
      <c r="O46" s="42"/>
      <c r="P46" s="42"/>
      <c r="Q46" s="42"/>
      <c r="R46" s="42"/>
      <c r="S46" s="42"/>
      <c r="T46" s="42"/>
      <c r="U46" s="42"/>
      <c r="V46" s="42"/>
      <c r="W46" s="42"/>
      <c r="X46" s="42"/>
      <c r="Y46" s="42"/>
      <c r="Z46" s="60"/>
      <c r="AA46" s="44"/>
      <c r="AB46" s="44"/>
      <c r="AC46" s="44"/>
      <c r="AD46" s="44"/>
      <c r="AE46" s="44"/>
      <c r="AF46" s="44"/>
      <c r="AG46" s="44"/>
      <c r="AH46" s="44"/>
      <c r="AI46" s="44"/>
      <c r="AJ46" s="44"/>
      <c r="AK46" s="44"/>
      <c r="AL46" s="44"/>
      <c r="AM46" s="44"/>
      <c r="AN46" s="44"/>
      <c r="AO46" s="44"/>
      <c r="AP46" s="44"/>
      <c r="AQ46" s="44"/>
      <c r="AR46" s="44"/>
      <c r="AS46" s="44"/>
      <c r="AT46" s="44"/>
      <c r="AU46" s="44"/>
      <c r="AV46" s="61"/>
      <c r="AW46" s="357"/>
      <c r="AX46" s="357"/>
      <c r="AY46" s="357"/>
      <c r="AZ46" s="357"/>
      <c r="BA46" s="357"/>
      <c r="BB46" s="357"/>
      <c r="BC46" s="357"/>
      <c r="BD46" s="357"/>
      <c r="BE46" s="357"/>
      <c r="BF46" s="357"/>
      <c r="BG46" s="357"/>
      <c r="BH46" s="357"/>
      <c r="BI46" s="357"/>
      <c r="BJ46" s="357"/>
      <c r="BK46" s="357"/>
      <c r="BL46" s="357"/>
    </row>
    <row r="47" spans="1:64" ht="14.45" customHeight="1" thickBot="1">
      <c r="A47" s="737"/>
      <c r="B47" s="257">
        <f>SUM('1 Budgetskema (UDFYLDES)'!D47:AV47)</f>
        <v>0</v>
      </c>
      <c r="C47" s="38" t="s">
        <v>126</v>
      </c>
      <c r="D47" s="52" t="str">
        <f>IF(D45*D46=0,"",(D45*D46))</f>
        <v/>
      </c>
      <c r="E47" s="52" t="str">
        <f t="shared" ref="E47:AV47" si="2">IF(E45*E46=0,"",(E45*E46))</f>
        <v/>
      </c>
      <c r="F47" s="52" t="str">
        <f t="shared" si="2"/>
        <v/>
      </c>
      <c r="G47" s="52" t="str">
        <f t="shared" si="2"/>
        <v/>
      </c>
      <c r="H47" s="52" t="str">
        <f t="shared" si="2"/>
        <v/>
      </c>
      <c r="I47" s="52" t="str">
        <f t="shared" si="2"/>
        <v/>
      </c>
      <c r="J47" s="52" t="str">
        <f t="shared" si="2"/>
        <v/>
      </c>
      <c r="K47" s="52" t="str">
        <f t="shared" si="2"/>
        <v/>
      </c>
      <c r="L47" s="52" t="str">
        <f t="shared" si="2"/>
        <v/>
      </c>
      <c r="M47" s="52" t="str">
        <f t="shared" si="2"/>
        <v/>
      </c>
      <c r="N47" s="52" t="str">
        <f t="shared" si="2"/>
        <v/>
      </c>
      <c r="O47" s="52" t="str">
        <f t="shared" si="2"/>
        <v/>
      </c>
      <c r="P47" s="52" t="str">
        <f t="shared" si="2"/>
        <v/>
      </c>
      <c r="Q47" s="52" t="str">
        <f t="shared" si="2"/>
        <v/>
      </c>
      <c r="R47" s="52" t="str">
        <f t="shared" si="2"/>
        <v/>
      </c>
      <c r="S47" s="52" t="str">
        <f t="shared" si="2"/>
        <v/>
      </c>
      <c r="T47" s="52" t="str">
        <f t="shared" si="2"/>
        <v/>
      </c>
      <c r="U47" s="52" t="str">
        <f t="shared" si="2"/>
        <v/>
      </c>
      <c r="V47" s="52" t="str">
        <f t="shared" si="2"/>
        <v/>
      </c>
      <c r="W47" s="52" t="str">
        <f t="shared" si="2"/>
        <v/>
      </c>
      <c r="X47" s="52" t="str">
        <f t="shared" si="2"/>
        <v/>
      </c>
      <c r="Y47" s="52" t="str">
        <f t="shared" si="2"/>
        <v/>
      </c>
      <c r="Z47" s="65" t="str">
        <f t="shared" si="2"/>
        <v/>
      </c>
      <c r="AA47" s="66" t="str">
        <f t="shared" si="2"/>
        <v/>
      </c>
      <c r="AB47" s="66" t="str">
        <f t="shared" si="2"/>
        <v/>
      </c>
      <c r="AC47" s="66" t="str">
        <f t="shared" si="2"/>
        <v/>
      </c>
      <c r="AD47" s="66" t="str">
        <f t="shared" si="2"/>
        <v/>
      </c>
      <c r="AE47" s="66" t="str">
        <f t="shared" si="2"/>
        <v/>
      </c>
      <c r="AF47" s="66" t="str">
        <f t="shared" si="2"/>
        <v/>
      </c>
      <c r="AG47" s="66" t="str">
        <f t="shared" si="2"/>
        <v/>
      </c>
      <c r="AH47" s="66" t="str">
        <f t="shared" si="2"/>
        <v/>
      </c>
      <c r="AI47" s="66" t="str">
        <f t="shared" si="2"/>
        <v/>
      </c>
      <c r="AJ47" s="66" t="str">
        <f t="shared" si="2"/>
        <v/>
      </c>
      <c r="AK47" s="66" t="str">
        <f t="shared" si="2"/>
        <v/>
      </c>
      <c r="AL47" s="66" t="str">
        <f t="shared" si="2"/>
        <v/>
      </c>
      <c r="AM47" s="66" t="str">
        <f t="shared" si="2"/>
        <v/>
      </c>
      <c r="AN47" s="66" t="str">
        <f t="shared" si="2"/>
        <v/>
      </c>
      <c r="AO47" s="66" t="str">
        <f t="shared" si="2"/>
        <v/>
      </c>
      <c r="AP47" s="66" t="str">
        <f t="shared" si="2"/>
        <v/>
      </c>
      <c r="AQ47" s="66" t="str">
        <f t="shared" si="2"/>
        <v/>
      </c>
      <c r="AR47" s="66" t="str">
        <f t="shared" si="2"/>
        <v/>
      </c>
      <c r="AS47" s="66" t="str">
        <f t="shared" si="2"/>
        <v/>
      </c>
      <c r="AT47" s="66" t="str">
        <f t="shared" si="2"/>
        <v/>
      </c>
      <c r="AU47" s="66" t="str">
        <f t="shared" si="2"/>
        <v/>
      </c>
      <c r="AV47" s="67" t="str">
        <f t="shared" si="2"/>
        <v/>
      </c>
      <c r="AW47" s="357"/>
      <c r="AX47" s="357"/>
      <c r="AY47" s="357"/>
      <c r="AZ47" s="357"/>
      <c r="BA47" s="357"/>
      <c r="BB47" s="357"/>
      <c r="BC47" s="357"/>
      <c r="BD47" s="357"/>
      <c r="BE47" s="357"/>
      <c r="BF47" s="357"/>
      <c r="BG47" s="357"/>
      <c r="BH47" s="357"/>
      <c r="BI47" s="357"/>
      <c r="BJ47" s="357"/>
      <c r="BK47" s="357"/>
      <c r="BL47" s="357"/>
    </row>
    <row r="48" spans="1:64" ht="50.1" customHeight="1">
      <c r="A48" s="738" t="s">
        <v>3</v>
      </c>
      <c r="B48" s="258"/>
      <c r="C48" s="41" t="s">
        <v>124</v>
      </c>
      <c r="D48" s="145"/>
      <c r="E48" s="56"/>
      <c r="F48" s="56"/>
      <c r="G48" s="56"/>
      <c r="H48" s="56"/>
      <c r="I48" s="56"/>
      <c r="J48" s="56"/>
      <c r="K48" s="56"/>
      <c r="L48" s="56"/>
      <c r="M48" s="56"/>
      <c r="N48" s="56"/>
      <c r="O48" s="56"/>
      <c r="P48" s="56"/>
      <c r="Q48" s="56"/>
      <c r="R48" s="56"/>
      <c r="S48" s="56"/>
      <c r="T48" s="56"/>
      <c r="U48" s="56"/>
      <c r="V48" s="56"/>
      <c r="W48" s="56"/>
      <c r="X48" s="56"/>
      <c r="Y48" s="56"/>
      <c r="Z48" s="60"/>
      <c r="AA48" s="44"/>
      <c r="AB48" s="44"/>
      <c r="AC48" s="44"/>
      <c r="AD48" s="44"/>
      <c r="AE48" s="44"/>
      <c r="AF48" s="44"/>
      <c r="AG48" s="44"/>
      <c r="AH48" s="44"/>
      <c r="AI48" s="44"/>
      <c r="AJ48" s="44"/>
      <c r="AK48" s="44"/>
      <c r="AL48" s="44"/>
      <c r="AM48" s="44"/>
      <c r="AN48" s="44"/>
      <c r="AO48" s="44"/>
      <c r="AP48" s="44"/>
      <c r="AQ48" s="44"/>
      <c r="AR48" s="44"/>
      <c r="AS48" s="44"/>
      <c r="AT48" s="44"/>
      <c r="AU48" s="44"/>
      <c r="AV48" s="61"/>
      <c r="AW48" s="357"/>
      <c r="AX48" s="357"/>
      <c r="AY48" s="357"/>
      <c r="AZ48" s="357"/>
      <c r="BA48" s="357"/>
      <c r="BB48" s="357"/>
      <c r="BC48" s="357"/>
      <c r="BD48" s="357"/>
      <c r="BE48" s="357"/>
      <c r="BF48" s="357"/>
      <c r="BG48" s="357"/>
      <c r="BH48" s="357"/>
      <c r="BI48" s="357"/>
      <c r="BJ48" s="357"/>
      <c r="BK48" s="357"/>
      <c r="BL48" s="357"/>
    </row>
    <row r="49" spans="1:64" ht="14.45" customHeight="1">
      <c r="A49" s="738"/>
      <c r="B49" s="259"/>
      <c r="C49" s="37" t="s">
        <v>125</v>
      </c>
      <c r="D49" s="42"/>
      <c r="E49" s="42"/>
      <c r="F49" s="42"/>
      <c r="G49" s="42"/>
      <c r="H49" s="42"/>
      <c r="I49" s="42"/>
      <c r="J49" s="42"/>
      <c r="K49" s="42"/>
      <c r="L49" s="42"/>
      <c r="M49" s="42"/>
      <c r="N49" s="42"/>
      <c r="O49" s="42"/>
      <c r="P49" s="42"/>
      <c r="Q49" s="42"/>
      <c r="R49" s="42"/>
      <c r="S49" s="42"/>
      <c r="T49" s="42"/>
      <c r="U49" s="42"/>
      <c r="V49" s="42"/>
      <c r="W49" s="42"/>
      <c r="X49" s="42"/>
      <c r="Y49" s="42"/>
      <c r="Z49" s="60"/>
      <c r="AA49" s="44"/>
      <c r="AB49" s="44"/>
      <c r="AC49" s="44"/>
      <c r="AD49" s="44"/>
      <c r="AE49" s="44"/>
      <c r="AF49" s="44"/>
      <c r="AG49" s="44"/>
      <c r="AH49" s="44"/>
      <c r="AI49" s="44"/>
      <c r="AJ49" s="44"/>
      <c r="AK49" s="44"/>
      <c r="AL49" s="44"/>
      <c r="AM49" s="44"/>
      <c r="AN49" s="44"/>
      <c r="AO49" s="44"/>
      <c r="AP49" s="44"/>
      <c r="AQ49" s="44"/>
      <c r="AR49" s="44"/>
      <c r="AS49" s="44"/>
      <c r="AT49" s="44"/>
      <c r="AU49" s="44"/>
      <c r="AV49" s="61"/>
      <c r="AW49" s="357"/>
      <c r="AX49" s="357"/>
      <c r="AY49" s="357"/>
      <c r="AZ49" s="357"/>
      <c r="BA49" s="357"/>
      <c r="BB49" s="357"/>
      <c r="BC49" s="357"/>
      <c r="BD49" s="357"/>
      <c r="BE49" s="357"/>
      <c r="BF49" s="357"/>
      <c r="BG49" s="357"/>
      <c r="BH49" s="357"/>
      <c r="BI49" s="357"/>
      <c r="BJ49" s="357"/>
      <c r="BK49" s="357"/>
      <c r="BL49" s="357"/>
    </row>
    <row r="50" spans="1:64" ht="14.45" customHeight="1">
      <c r="A50" s="738"/>
      <c r="B50" s="259"/>
      <c r="C50" s="37" t="s">
        <v>9</v>
      </c>
      <c r="D50" s="42"/>
      <c r="E50" s="42"/>
      <c r="F50" s="42"/>
      <c r="G50" s="42"/>
      <c r="H50" s="42"/>
      <c r="I50" s="42"/>
      <c r="J50" s="42"/>
      <c r="K50" s="42"/>
      <c r="L50" s="42"/>
      <c r="M50" s="42"/>
      <c r="N50" s="42"/>
      <c r="O50" s="42"/>
      <c r="P50" s="42"/>
      <c r="Q50" s="42"/>
      <c r="R50" s="42"/>
      <c r="S50" s="42"/>
      <c r="T50" s="42"/>
      <c r="U50" s="42"/>
      <c r="V50" s="42"/>
      <c r="W50" s="42"/>
      <c r="X50" s="42"/>
      <c r="Y50" s="42"/>
      <c r="Z50" s="60"/>
      <c r="AA50" s="44"/>
      <c r="AB50" s="44"/>
      <c r="AC50" s="44"/>
      <c r="AD50" s="44"/>
      <c r="AE50" s="44"/>
      <c r="AF50" s="44"/>
      <c r="AG50" s="44"/>
      <c r="AH50" s="44"/>
      <c r="AI50" s="44"/>
      <c r="AJ50" s="44"/>
      <c r="AK50" s="44"/>
      <c r="AL50" s="44"/>
      <c r="AM50" s="44"/>
      <c r="AN50" s="44"/>
      <c r="AO50" s="44"/>
      <c r="AP50" s="44"/>
      <c r="AQ50" s="44"/>
      <c r="AR50" s="44"/>
      <c r="AS50" s="44"/>
      <c r="AT50" s="44"/>
      <c r="AU50" s="44"/>
      <c r="AV50" s="61"/>
      <c r="AW50" s="357"/>
      <c r="AX50" s="357"/>
      <c r="AY50" s="357"/>
      <c r="AZ50" s="357"/>
      <c r="BA50" s="357"/>
      <c r="BB50" s="357"/>
      <c r="BC50" s="357"/>
      <c r="BD50" s="357"/>
      <c r="BE50" s="357"/>
      <c r="BF50" s="357"/>
      <c r="BG50" s="357"/>
      <c r="BH50" s="357"/>
      <c r="BI50" s="357"/>
      <c r="BJ50" s="357"/>
      <c r="BK50" s="357"/>
      <c r="BL50" s="357"/>
    </row>
    <row r="51" spans="1:64" ht="14.45" customHeight="1" thickBot="1">
      <c r="A51" s="738"/>
      <c r="B51" s="260">
        <f>SUM('1 Budgetskema (UDFYLDES)'!D51:AV51)</f>
        <v>0</v>
      </c>
      <c r="C51" s="40" t="s">
        <v>126</v>
      </c>
      <c r="D51" s="51" t="str">
        <f>IF(D49*D50=0,"",(D49*D50))</f>
        <v/>
      </c>
      <c r="E51" s="51" t="str">
        <f t="shared" ref="E51:AV51" si="3">IF(E49*E50=0,"",(E49*E50))</f>
        <v/>
      </c>
      <c r="F51" s="51" t="str">
        <f t="shared" si="3"/>
        <v/>
      </c>
      <c r="G51" s="51" t="str">
        <f t="shared" si="3"/>
        <v/>
      </c>
      <c r="H51" s="51" t="str">
        <f t="shared" si="3"/>
        <v/>
      </c>
      <c r="I51" s="51" t="str">
        <f t="shared" si="3"/>
        <v/>
      </c>
      <c r="J51" s="51" t="str">
        <f t="shared" si="3"/>
        <v/>
      </c>
      <c r="K51" s="51" t="str">
        <f t="shared" si="3"/>
        <v/>
      </c>
      <c r="L51" s="51" t="str">
        <f t="shared" si="3"/>
        <v/>
      </c>
      <c r="M51" s="51" t="str">
        <f t="shared" si="3"/>
        <v/>
      </c>
      <c r="N51" s="51" t="str">
        <f t="shared" si="3"/>
        <v/>
      </c>
      <c r="O51" s="51" t="str">
        <f t="shared" si="3"/>
        <v/>
      </c>
      <c r="P51" s="51" t="str">
        <f t="shared" si="3"/>
        <v/>
      </c>
      <c r="Q51" s="51" t="str">
        <f t="shared" si="3"/>
        <v/>
      </c>
      <c r="R51" s="51" t="str">
        <f t="shared" si="3"/>
        <v/>
      </c>
      <c r="S51" s="51" t="str">
        <f t="shared" si="3"/>
        <v/>
      </c>
      <c r="T51" s="51" t="str">
        <f t="shared" si="3"/>
        <v/>
      </c>
      <c r="U51" s="51" t="str">
        <f t="shared" si="3"/>
        <v/>
      </c>
      <c r="V51" s="51" t="str">
        <f t="shared" si="3"/>
        <v/>
      </c>
      <c r="W51" s="51" t="str">
        <f t="shared" si="3"/>
        <v/>
      </c>
      <c r="X51" s="51" t="str">
        <f t="shared" si="3"/>
        <v/>
      </c>
      <c r="Y51" s="51" t="str">
        <f t="shared" si="3"/>
        <v/>
      </c>
      <c r="Z51" s="65" t="str">
        <f t="shared" si="3"/>
        <v/>
      </c>
      <c r="AA51" s="66" t="str">
        <f t="shared" si="3"/>
        <v/>
      </c>
      <c r="AB51" s="66" t="str">
        <f t="shared" si="3"/>
        <v/>
      </c>
      <c r="AC51" s="66" t="str">
        <f t="shared" si="3"/>
        <v/>
      </c>
      <c r="AD51" s="66" t="str">
        <f t="shared" si="3"/>
        <v/>
      </c>
      <c r="AE51" s="66" t="str">
        <f t="shared" si="3"/>
        <v/>
      </c>
      <c r="AF51" s="66" t="str">
        <f t="shared" si="3"/>
        <v/>
      </c>
      <c r="AG51" s="66" t="str">
        <f t="shared" si="3"/>
        <v/>
      </c>
      <c r="AH51" s="66" t="str">
        <f t="shared" si="3"/>
        <v/>
      </c>
      <c r="AI51" s="66" t="str">
        <f t="shared" si="3"/>
        <v/>
      </c>
      <c r="AJ51" s="66" t="str">
        <f t="shared" si="3"/>
        <v/>
      </c>
      <c r="AK51" s="66" t="str">
        <f t="shared" si="3"/>
        <v/>
      </c>
      <c r="AL51" s="66" t="str">
        <f t="shared" si="3"/>
        <v/>
      </c>
      <c r="AM51" s="66" t="str">
        <f t="shared" si="3"/>
        <v/>
      </c>
      <c r="AN51" s="66" t="str">
        <f t="shared" si="3"/>
        <v/>
      </c>
      <c r="AO51" s="66" t="str">
        <f t="shared" si="3"/>
        <v/>
      </c>
      <c r="AP51" s="66" t="str">
        <f t="shared" si="3"/>
        <v/>
      </c>
      <c r="AQ51" s="66" t="str">
        <f t="shared" si="3"/>
        <v/>
      </c>
      <c r="AR51" s="66" t="str">
        <f t="shared" si="3"/>
        <v/>
      </c>
      <c r="AS51" s="66" t="str">
        <f t="shared" si="3"/>
        <v/>
      </c>
      <c r="AT51" s="66" t="str">
        <f t="shared" si="3"/>
        <v/>
      </c>
      <c r="AU51" s="66" t="str">
        <f t="shared" si="3"/>
        <v/>
      </c>
      <c r="AV51" s="67" t="str">
        <f t="shared" si="3"/>
        <v/>
      </c>
      <c r="AW51" s="357"/>
      <c r="AX51" s="357"/>
      <c r="AY51" s="357"/>
      <c r="AZ51" s="357"/>
      <c r="BA51" s="357"/>
      <c r="BB51" s="357"/>
      <c r="BC51" s="357"/>
      <c r="BD51" s="357"/>
      <c r="BE51" s="357"/>
      <c r="BF51" s="357"/>
      <c r="BG51" s="357"/>
      <c r="BH51" s="357"/>
      <c r="BI51" s="357"/>
      <c r="BJ51" s="357"/>
      <c r="BK51" s="357"/>
      <c r="BL51" s="357"/>
    </row>
    <row r="52" spans="1:64" ht="50.1" customHeight="1" thickBot="1">
      <c r="A52" s="735" t="s">
        <v>56</v>
      </c>
      <c r="B52" s="258"/>
      <c r="C52" s="39" t="s">
        <v>124</v>
      </c>
      <c r="D52" s="55"/>
      <c r="E52" s="55"/>
      <c r="F52" s="55"/>
      <c r="G52" s="55"/>
      <c r="H52" s="55"/>
      <c r="I52" s="55"/>
      <c r="J52" s="55"/>
      <c r="K52" s="55"/>
      <c r="L52" s="55"/>
      <c r="M52" s="55"/>
      <c r="N52" s="55"/>
      <c r="O52" s="55"/>
      <c r="P52" s="55"/>
      <c r="Q52" s="55"/>
      <c r="R52" s="55"/>
      <c r="S52" s="55"/>
      <c r="T52" s="55"/>
      <c r="U52" s="55"/>
      <c r="V52" s="55"/>
      <c r="W52" s="55"/>
      <c r="X52" s="55"/>
      <c r="Y52" s="55"/>
      <c r="Z52" s="60"/>
      <c r="AA52" s="44"/>
      <c r="AB52" s="44"/>
      <c r="AC52" s="44"/>
      <c r="AD52" s="44"/>
      <c r="AE52" s="44"/>
      <c r="AF52" s="44"/>
      <c r="AG52" s="44"/>
      <c r="AH52" s="44"/>
      <c r="AI52" s="44"/>
      <c r="AJ52" s="44"/>
      <c r="AK52" s="44"/>
      <c r="AL52" s="44"/>
      <c r="AM52" s="44"/>
      <c r="AN52" s="44"/>
      <c r="AO52" s="44"/>
      <c r="AP52" s="44"/>
      <c r="AQ52" s="44"/>
      <c r="AR52" s="44"/>
      <c r="AS52" s="44"/>
      <c r="AT52" s="44"/>
      <c r="AU52" s="44"/>
      <c r="AV52" s="61"/>
      <c r="AW52" s="357"/>
      <c r="AX52" s="357"/>
      <c r="AY52" s="357"/>
      <c r="AZ52" s="357"/>
      <c r="BA52" s="357"/>
      <c r="BB52" s="357"/>
      <c r="BC52" s="357"/>
      <c r="BD52" s="357"/>
      <c r="BE52" s="357"/>
      <c r="BF52" s="357"/>
      <c r="BG52" s="357"/>
      <c r="BH52" s="357"/>
      <c r="BI52" s="357"/>
      <c r="BJ52" s="357"/>
      <c r="BK52" s="357"/>
      <c r="BL52" s="357"/>
    </row>
    <row r="53" spans="1:64" ht="14.45" customHeight="1" thickBot="1">
      <c r="A53" s="735"/>
      <c r="B53" s="261">
        <f>SUM('1 Budgetskema (UDFYLDES)'!D53:AV53)</f>
        <v>0</v>
      </c>
      <c r="C53" s="38" t="s">
        <v>126</v>
      </c>
      <c r="D53" s="53"/>
      <c r="E53" s="53"/>
      <c r="F53" s="53"/>
      <c r="G53" s="53"/>
      <c r="H53" s="53"/>
      <c r="I53" s="53"/>
      <c r="J53" s="53"/>
      <c r="K53" s="53"/>
      <c r="L53" s="53"/>
      <c r="M53" s="53"/>
      <c r="N53" s="53"/>
      <c r="O53" s="53"/>
      <c r="P53" s="53"/>
      <c r="Q53" s="53"/>
      <c r="R53" s="53"/>
      <c r="S53" s="53"/>
      <c r="T53" s="53"/>
      <c r="U53" s="53"/>
      <c r="V53" s="53"/>
      <c r="W53" s="53"/>
      <c r="X53" s="53"/>
      <c r="Y53" s="53"/>
      <c r="Z53" s="60"/>
      <c r="AA53" s="44"/>
      <c r="AB53" s="44"/>
      <c r="AC53" s="44"/>
      <c r="AD53" s="44"/>
      <c r="AE53" s="44"/>
      <c r="AF53" s="44"/>
      <c r="AG53" s="44"/>
      <c r="AH53" s="44"/>
      <c r="AI53" s="44"/>
      <c r="AJ53" s="44"/>
      <c r="AK53" s="44"/>
      <c r="AL53" s="44"/>
      <c r="AM53" s="44"/>
      <c r="AN53" s="44"/>
      <c r="AO53" s="44"/>
      <c r="AP53" s="44"/>
      <c r="AQ53" s="44"/>
      <c r="AR53" s="44"/>
      <c r="AS53" s="44"/>
      <c r="AT53" s="44"/>
      <c r="AU53" s="44"/>
      <c r="AV53" s="61"/>
      <c r="AW53" s="357"/>
      <c r="AX53" s="357"/>
      <c r="AY53" s="357"/>
      <c r="AZ53" s="357"/>
      <c r="BA53" s="357"/>
      <c r="BB53" s="357"/>
      <c r="BC53" s="357"/>
      <c r="BD53" s="357"/>
      <c r="BE53" s="357"/>
      <c r="BF53" s="357"/>
      <c r="BG53" s="357"/>
      <c r="BH53" s="357"/>
      <c r="BI53" s="357"/>
      <c r="BJ53" s="357"/>
      <c r="BK53" s="357"/>
      <c r="BL53" s="357"/>
    </row>
    <row r="54" spans="1:64" ht="50.1" customHeight="1" thickBot="1">
      <c r="A54" s="735" t="s">
        <v>24</v>
      </c>
      <c r="B54" s="258"/>
      <c r="C54" s="39" t="s">
        <v>124</v>
      </c>
      <c r="D54" s="55"/>
      <c r="E54" s="55"/>
      <c r="F54" s="55"/>
      <c r="G54" s="55"/>
      <c r="H54" s="55"/>
      <c r="I54" s="55"/>
      <c r="J54" s="55"/>
      <c r="K54" s="55"/>
      <c r="L54" s="55"/>
      <c r="M54" s="55"/>
      <c r="N54" s="55"/>
      <c r="O54" s="55"/>
      <c r="P54" s="55"/>
      <c r="Q54" s="55"/>
      <c r="R54" s="55"/>
      <c r="S54" s="55"/>
      <c r="T54" s="55"/>
      <c r="U54" s="55"/>
      <c r="V54" s="55"/>
      <c r="W54" s="55"/>
      <c r="X54" s="55"/>
      <c r="Y54" s="55"/>
      <c r="Z54" s="60"/>
      <c r="AA54" s="44"/>
      <c r="AB54" s="44"/>
      <c r="AC54" s="44"/>
      <c r="AD54" s="44"/>
      <c r="AE54" s="44"/>
      <c r="AF54" s="44"/>
      <c r="AG54" s="44"/>
      <c r="AH54" s="44"/>
      <c r="AI54" s="44"/>
      <c r="AJ54" s="44"/>
      <c r="AK54" s="44"/>
      <c r="AL54" s="44"/>
      <c r="AM54" s="44"/>
      <c r="AN54" s="44"/>
      <c r="AO54" s="44"/>
      <c r="AP54" s="44"/>
      <c r="AQ54" s="44"/>
      <c r="AR54" s="44"/>
      <c r="AS54" s="44"/>
      <c r="AT54" s="44"/>
      <c r="AU54" s="44"/>
      <c r="AV54" s="61"/>
      <c r="AW54" s="357"/>
      <c r="AX54" s="357"/>
      <c r="AY54" s="357"/>
      <c r="AZ54" s="357"/>
      <c r="BA54" s="357"/>
      <c r="BB54" s="357"/>
      <c r="BC54" s="357"/>
      <c r="BD54" s="357"/>
      <c r="BE54" s="357"/>
      <c r="BF54" s="357"/>
      <c r="BG54" s="357"/>
      <c r="BH54" s="357"/>
      <c r="BI54" s="357"/>
      <c r="BJ54" s="357"/>
      <c r="BK54" s="357"/>
      <c r="BL54" s="357"/>
    </row>
    <row r="55" spans="1:64" ht="14.45" customHeight="1" thickBot="1">
      <c r="A55" s="735"/>
      <c r="B55" s="261">
        <f>SUM('1 Budgetskema (UDFYLDES)'!D55:AV55)</f>
        <v>0</v>
      </c>
      <c r="C55" s="40" t="s">
        <v>126</v>
      </c>
      <c r="D55" s="53"/>
      <c r="E55" s="53"/>
      <c r="F55" s="53"/>
      <c r="G55" s="53"/>
      <c r="H55" s="53"/>
      <c r="I55" s="53"/>
      <c r="J55" s="53"/>
      <c r="K55" s="53"/>
      <c r="L55" s="53"/>
      <c r="M55" s="53"/>
      <c r="N55" s="53"/>
      <c r="O55" s="53"/>
      <c r="P55" s="53"/>
      <c r="Q55" s="53"/>
      <c r="R55" s="53"/>
      <c r="S55" s="53"/>
      <c r="T55" s="53"/>
      <c r="U55" s="53"/>
      <c r="V55" s="53"/>
      <c r="W55" s="53"/>
      <c r="X55" s="53"/>
      <c r="Y55" s="53"/>
      <c r="Z55" s="60"/>
      <c r="AA55" s="44"/>
      <c r="AB55" s="44"/>
      <c r="AC55" s="44"/>
      <c r="AD55" s="44"/>
      <c r="AE55" s="44"/>
      <c r="AF55" s="44"/>
      <c r="AG55" s="44"/>
      <c r="AH55" s="44"/>
      <c r="AI55" s="44"/>
      <c r="AJ55" s="44"/>
      <c r="AK55" s="44"/>
      <c r="AL55" s="44"/>
      <c r="AM55" s="44"/>
      <c r="AN55" s="44"/>
      <c r="AO55" s="44"/>
      <c r="AP55" s="44"/>
      <c r="AQ55" s="44"/>
      <c r="AR55" s="44"/>
      <c r="AS55" s="44"/>
      <c r="AT55" s="44"/>
      <c r="AU55" s="44"/>
      <c r="AV55" s="61"/>
      <c r="AW55" s="357"/>
      <c r="AX55" s="357"/>
      <c r="AY55" s="357"/>
      <c r="AZ55" s="357"/>
      <c r="BA55" s="357"/>
      <c r="BB55" s="357"/>
      <c r="BC55" s="357"/>
      <c r="BD55" s="357"/>
      <c r="BE55" s="357"/>
      <c r="BF55" s="357"/>
      <c r="BG55" s="357"/>
      <c r="BH55" s="357"/>
      <c r="BI55" s="357"/>
      <c r="BJ55" s="357"/>
      <c r="BK55" s="357"/>
      <c r="BL55" s="357"/>
    </row>
    <row r="56" spans="1:64" ht="50.1" customHeight="1">
      <c r="A56" s="736" t="s">
        <v>149</v>
      </c>
      <c r="B56" s="258"/>
      <c r="C56" s="39" t="s">
        <v>173</v>
      </c>
      <c r="D56" s="146"/>
      <c r="E56" s="146"/>
      <c r="F56" s="146"/>
      <c r="G56" s="146"/>
      <c r="H56" s="146"/>
      <c r="I56" s="146"/>
      <c r="J56" s="146"/>
      <c r="K56" s="146"/>
      <c r="L56" s="146"/>
      <c r="M56" s="146"/>
      <c r="N56" s="146"/>
      <c r="O56" s="146"/>
      <c r="P56" s="146"/>
      <c r="Q56" s="146"/>
      <c r="R56" s="146"/>
      <c r="S56" s="146"/>
      <c r="T56" s="146"/>
      <c r="U56" s="146"/>
      <c r="V56" s="146"/>
      <c r="W56" s="146"/>
      <c r="X56" s="146"/>
      <c r="Y56" s="146"/>
      <c r="Z56" s="147"/>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9"/>
      <c r="AW56" s="357"/>
      <c r="AX56" s="357"/>
      <c r="AY56" s="357"/>
      <c r="AZ56" s="357"/>
      <c r="BA56" s="357"/>
      <c r="BB56" s="357"/>
      <c r="BC56" s="357"/>
      <c r="BD56" s="357"/>
      <c r="BE56" s="357"/>
      <c r="BF56" s="357"/>
      <c r="BG56" s="357"/>
      <c r="BH56" s="357"/>
      <c r="BI56" s="357"/>
      <c r="BJ56" s="357"/>
      <c r="BK56" s="357"/>
      <c r="BL56" s="357"/>
    </row>
    <row r="57" spans="1:64" ht="14.45" customHeight="1" thickBot="1">
      <c r="A57" s="737"/>
      <c r="B57" s="260">
        <f>SUM('1 Budgetskema (UDFYLDES)'!D57:AV57)</f>
        <v>0</v>
      </c>
      <c r="C57" s="76" t="s">
        <v>149</v>
      </c>
      <c r="D57" s="150"/>
      <c r="E57" s="75"/>
      <c r="F57" s="75"/>
      <c r="G57" s="75"/>
      <c r="H57" s="75"/>
      <c r="I57" s="75"/>
      <c r="J57" s="75"/>
      <c r="K57" s="75"/>
      <c r="L57" s="75"/>
      <c r="M57" s="75"/>
      <c r="N57" s="75"/>
      <c r="O57" s="75"/>
      <c r="P57" s="75"/>
      <c r="Q57" s="75"/>
      <c r="R57" s="75"/>
      <c r="S57" s="75"/>
      <c r="T57" s="75"/>
      <c r="U57" s="75"/>
      <c r="V57" s="75"/>
      <c r="W57" s="75"/>
      <c r="X57" s="75"/>
      <c r="Y57" s="75"/>
      <c r="Z57" s="60"/>
      <c r="AA57" s="44"/>
      <c r="AB57" s="44"/>
      <c r="AC57" s="44"/>
      <c r="AD57" s="44"/>
      <c r="AE57" s="44"/>
      <c r="AF57" s="44"/>
      <c r="AG57" s="44"/>
      <c r="AH57" s="44"/>
      <c r="AI57" s="44"/>
      <c r="AJ57" s="44"/>
      <c r="AK57" s="44"/>
      <c r="AL57" s="44"/>
      <c r="AM57" s="44"/>
      <c r="AN57" s="44"/>
      <c r="AO57" s="44"/>
      <c r="AP57" s="44"/>
      <c r="AQ57" s="44"/>
      <c r="AR57" s="44"/>
      <c r="AS57" s="44"/>
      <c r="AT57" s="44"/>
      <c r="AU57" s="44"/>
      <c r="AV57" s="61"/>
      <c r="AW57" s="357"/>
      <c r="AX57" s="357"/>
      <c r="AY57" s="357"/>
      <c r="AZ57" s="357"/>
      <c r="BA57" s="357"/>
      <c r="BB57" s="357"/>
      <c r="BC57" s="357"/>
      <c r="BD57" s="357"/>
      <c r="BE57" s="357"/>
      <c r="BF57" s="357"/>
      <c r="BG57" s="357"/>
      <c r="BH57" s="357"/>
      <c r="BI57" s="357"/>
      <c r="BJ57" s="357"/>
      <c r="BK57" s="357"/>
      <c r="BL57" s="357"/>
    </row>
    <row r="58" spans="1:64" ht="50.1" customHeight="1">
      <c r="A58" s="736" t="s">
        <v>10</v>
      </c>
      <c r="B58" s="258"/>
      <c r="C58" s="74" t="s">
        <v>124</v>
      </c>
      <c r="D58" s="146"/>
      <c r="E58" s="146"/>
      <c r="F58" s="146"/>
      <c r="G58" s="146"/>
      <c r="H58" s="146"/>
      <c r="I58" s="146"/>
      <c r="J58" s="146"/>
      <c r="K58" s="146"/>
      <c r="L58" s="146"/>
      <c r="M58" s="146"/>
      <c r="N58" s="146"/>
      <c r="O58" s="146"/>
      <c r="P58" s="146"/>
      <c r="Q58" s="146"/>
      <c r="R58" s="146"/>
      <c r="S58" s="146"/>
      <c r="T58" s="146"/>
      <c r="U58" s="146"/>
      <c r="V58" s="146"/>
      <c r="W58" s="146"/>
      <c r="X58" s="146"/>
      <c r="Y58" s="146"/>
      <c r="Z58" s="147"/>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9"/>
      <c r="AW58" s="357"/>
      <c r="AX58" s="357"/>
      <c r="AY58" s="357"/>
      <c r="AZ58" s="357"/>
      <c r="BA58" s="357"/>
      <c r="BB58" s="357"/>
      <c r="BC58" s="357"/>
      <c r="BD58" s="357"/>
      <c r="BE58" s="357"/>
      <c r="BF58" s="357"/>
      <c r="BG58" s="357"/>
      <c r="BH58" s="357"/>
      <c r="BI58" s="357"/>
      <c r="BJ58" s="357"/>
      <c r="BK58" s="357"/>
      <c r="BL58" s="357"/>
    </row>
    <row r="59" spans="1:64" ht="14.45" customHeight="1" thickBot="1">
      <c r="A59" s="737"/>
      <c r="B59" s="260">
        <f>SUM('1 Budgetskema (UDFYLDES)'!D59:AV59)</f>
        <v>0</v>
      </c>
      <c r="C59" s="38" t="s">
        <v>126</v>
      </c>
      <c r="D59" s="77"/>
      <c r="E59" s="77"/>
      <c r="F59" s="77"/>
      <c r="G59" s="77"/>
      <c r="H59" s="77"/>
      <c r="I59" s="77"/>
      <c r="J59" s="77"/>
      <c r="K59" s="77"/>
      <c r="L59" s="77"/>
      <c r="M59" s="77"/>
      <c r="N59" s="77"/>
      <c r="O59" s="77"/>
      <c r="P59" s="77"/>
      <c r="Q59" s="77"/>
      <c r="R59" s="77"/>
      <c r="S59" s="77"/>
      <c r="T59" s="77"/>
      <c r="U59" s="77"/>
      <c r="V59" s="77"/>
      <c r="W59" s="77"/>
      <c r="X59" s="77"/>
      <c r="Y59" s="77"/>
      <c r="Z59" s="60"/>
      <c r="AA59" s="44"/>
      <c r="AB59" s="44"/>
      <c r="AC59" s="44"/>
      <c r="AD59" s="44"/>
      <c r="AE59" s="44"/>
      <c r="AF59" s="44"/>
      <c r="AG59" s="44"/>
      <c r="AH59" s="44"/>
      <c r="AI59" s="44"/>
      <c r="AJ59" s="44"/>
      <c r="AK59" s="44"/>
      <c r="AL59" s="44"/>
      <c r="AM59" s="44"/>
      <c r="AN59" s="44"/>
      <c r="AO59" s="44"/>
      <c r="AP59" s="44"/>
      <c r="AQ59" s="44"/>
      <c r="AR59" s="44"/>
      <c r="AS59" s="44"/>
      <c r="AT59" s="44"/>
      <c r="AU59" s="44"/>
      <c r="AV59" s="61"/>
      <c r="AW59" s="357"/>
      <c r="AX59" s="357"/>
      <c r="AY59" s="357"/>
      <c r="AZ59" s="357"/>
      <c r="BA59" s="357"/>
      <c r="BB59" s="357"/>
      <c r="BC59" s="357"/>
      <c r="BD59" s="357"/>
      <c r="BE59" s="357"/>
      <c r="BF59" s="357"/>
      <c r="BG59" s="357"/>
      <c r="BH59" s="357"/>
      <c r="BI59" s="357"/>
      <c r="BJ59" s="357"/>
      <c r="BK59" s="357"/>
      <c r="BL59" s="357"/>
    </row>
    <row r="60" spans="1:64" ht="50.1" customHeight="1" thickBot="1">
      <c r="A60" s="735" t="s">
        <v>55</v>
      </c>
      <c r="B60" s="258"/>
      <c r="C60" s="41" t="s">
        <v>124</v>
      </c>
      <c r="D60" s="55"/>
      <c r="E60" s="55"/>
      <c r="F60" s="55"/>
      <c r="G60" s="55"/>
      <c r="H60" s="55"/>
      <c r="I60" s="55"/>
      <c r="J60" s="55"/>
      <c r="K60" s="55"/>
      <c r="L60" s="55"/>
      <c r="M60" s="55"/>
      <c r="N60" s="55"/>
      <c r="O60" s="55"/>
      <c r="P60" s="55"/>
      <c r="Q60" s="55"/>
      <c r="R60" s="55"/>
      <c r="S60" s="55"/>
      <c r="T60" s="55"/>
      <c r="U60" s="55"/>
      <c r="V60" s="55"/>
      <c r="W60" s="55"/>
      <c r="X60" s="55"/>
      <c r="Y60" s="55"/>
      <c r="Z60" s="60"/>
      <c r="AA60" s="44"/>
      <c r="AB60" s="44"/>
      <c r="AC60" s="44"/>
      <c r="AD60" s="44"/>
      <c r="AE60" s="44"/>
      <c r="AF60" s="44"/>
      <c r="AG60" s="44"/>
      <c r="AH60" s="44"/>
      <c r="AI60" s="44"/>
      <c r="AJ60" s="44"/>
      <c r="AK60" s="44"/>
      <c r="AL60" s="44"/>
      <c r="AM60" s="44"/>
      <c r="AN60" s="44"/>
      <c r="AO60" s="44"/>
      <c r="AP60" s="44"/>
      <c r="AQ60" s="44"/>
      <c r="AR60" s="44"/>
      <c r="AS60" s="44"/>
      <c r="AT60" s="44"/>
      <c r="AU60" s="44"/>
      <c r="AV60" s="61"/>
      <c r="AW60" s="357"/>
      <c r="AX60" s="357"/>
      <c r="AY60" s="357"/>
      <c r="AZ60" s="357"/>
      <c r="BA60" s="357"/>
      <c r="BB60" s="357"/>
      <c r="BC60" s="357"/>
      <c r="BD60" s="357"/>
      <c r="BE60" s="357"/>
      <c r="BF60" s="357"/>
      <c r="BG60" s="357"/>
      <c r="BH60" s="357"/>
      <c r="BI60" s="357"/>
      <c r="BJ60" s="357"/>
      <c r="BK60" s="357"/>
      <c r="BL60" s="357"/>
    </row>
    <row r="61" spans="1:64" ht="14.45" customHeight="1" thickBot="1">
      <c r="A61" s="735"/>
      <c r="B61" s="261">
        <f>SUM('1 Budgetskema (UDFYLDES)'!D61:AV61)</f>
        <v>0</v>
      </c>
      <c r="C61" s="38" t="s">
        <v>126</v>
      </c>
      <c r="D61" s="54"/>
      <c r="E61" s="53"/>
      <c r="F61" s="53"/>
      <c r="G61" s="53"/>
      <c r="H61" s="53"/>
      <c r="I61" s="53"/>
      <c r="J61" s="53"/>
      <c r="K61" s="53"/>
      <c r="L61" s="53"/>
      <c r="M61" s="53"/>
      <c r="N61" s="53"/>
      <c r="O61" s="53"/>
      <c r="P61" s="53"/>
      <c r="Q61" s="53"/>
      <c r="R61" s="53"/>
      <c r="S61" s="53"/>
      <c r="T61" s="53"/>
      <c r="U61" s="53"/>
      <c r="V61" s="53"/>
      <c r="W61" s="53"/>
      <c r="X61" s="53"/>
      <c r="Y61" s="53"/>
      <c r="Z61" s="62"/>
      <c r="AA61" s="63"/>
      <c r="AB61" s="63"/>
      <c r="AC61" s="63"/>
      <c r="AD61" s="63"/>
      <c r="AE61" s="63"/>
      <c r="AF61" s="63"/>
      <c r="AG61" s="63"/>
      <c r="AH61" s="63"/>
      <c r="AI61" s="63"/>
      <c r="AJ61" s="63"/>
      <c r="AK61" s="63"/>
      <c r="AL61" s="63"/>
      <c r="AM61" s="63"/>
      <c r="AN61" s="63"/>
      <c r="AO61" s="63"/>
      <c r="AP61" s="63"/>
      <c r="AQ61" s="63"/>
      <c r="AR61" s="63"/>
      <c r="AS61" s="63"/>
      <c r="AT61" s="63"/>
      <c r="AU61" s="63"/>
      <c r="AV61" s="64"/>
      <c r="AW61" s="357"/>
      <c r="AX61" s="357"/>
      <c r="AY61" s="357"/>
      <c r="AZ61" s="357"/>
      <c r="BA61" s="357"/>
      <c r="BB61" s="357"/>
      <c r="BC61" s="357"/>
      <c r="BD61" s="357"/>
      <c r="BE61" s="357"/>
      <c r="BF61" s="357"/>
      <c r="BG61" s="357"/>
      <c r="BH61" s="357"/>
      <c r="BI61" s="357"/>
      <c r="BJ61" s="357"/>
      <c r="BK61" s="357"/>
      <c r="BL61" s="357"/>
    </row>
    <row r="62" spans="1:64" ht="21.95" customHeight="1" thickBot="1">
      <c r="A62" s="200" t="s">
        <v>13</v>
      </c>
      <c r="B62" s="318">
        <f>SUM(B47,B51,B53,B55,B61)-B57-B59</f>
        <v>0</v>
      </c>
      <c r="C62" s="76"/>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7"/>
      <c r="AX62" s="357"/>
      <c r="AY62" s="357"/>
      <c r="AZ62" s="357"/>
      <c r="BA62" s="357"/>
      <c r="BB62" s="357"/>
      <c r="BC62" s="357"/>
      <c r="BD62" s="357"/>
      <c r="BE62" s="357"/>
      <c r="BF62" s="357"/>
      <c r="BG62" s="357"/>
      <c r="BH62" s="357"/>
      <c r="BI62" s="357"/>
      <c r="BJ62" s="357"/>
      <c r="BK62" s="357"/>
      <c r="BL62" s="357"/>
    </row>
    <row r="63" spans="1:64" ht="30" customHeight="1" thickBot="1">
      <c r="A63" s="199" t="s">
        <v>217</v>
      </c>
      <c r="B63" s="193"/>
      <c r="C63" s="527">
        <f>IF(B63="",0,IF(D39="Forsknings- og videnformidlingsinstitution",IF(B62=0,0,B63/B62),IF(B47=0,0,B63/B47)))</f>
        <v>0</v>
      </c>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7"/>
      <c r="AX63" s="357"/>
      <c r="AY63" s="357"/>
      <c r="AZ63" s="357"/>
      <c r="BA63" s="357"/>
      <c r="BB63" s="357"/>
      <c r="BC63" s="357"/>
      <c r="BD63" s="357"/>
      <c r="BE63" s="357"/>
      <c r="BF63" s="357"/>
      <c r="BG63" s="357"/>
      <c r="BH63" s="357"/>
      <c r="BI63" s="357"/>
      <c r="BJ63" s="357"/>
      <c r="BK63" s="357"/>
      <c r="BL63" s="357"/>
    </row>
    <row r="64" spans="1:64" ht="21.95" customHeight="1" thickBot="1">
      <c r="A64" s="253" t="s">
        <v>339</v>
      </c>
      <c r="B64" s="377">
        <f>SUM(B62:B63)</f>
        <v>0</v>
      </c>
      <c r="C64" s="254"/>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3"/>
      <c r="AN64" s="353"/>
      <c r="AO64" s="353"/>
      <c r="AP64" s="353"/>
      <c r="AQ64" s="353"/>
      <c r="AR64" s="353"/>
      <c r="AS64" s="353"/>
      <c r="AT64" s="353"/>
      <c r="AU64" s="353"/>
      <c r="AV64" s="353"/>
      <c r="AW64" s="357"/>
      <c r="AX64" s="357"/>
      <c r="AY64" s="357"/>
      <c r="AZ64" s="357"/>
      <c r="BA64" s="357"/>
      <c r="BB64" s="357"/>
      <c r="BC64" s="357"/>
      <c r="BD64" s="357"/>
      <c r="BE64" s="357"/>
      <c r="BF64" s="357"/>
      <c r="BG64" s="357"/>
      <c r="BH64" s="357"/>
      <c r="BI64" s="357"/>
      <c r="BJ64" s="357"/>
      <c r="BK64" s="357"/>
      <c r="BL64" s="357"/>
    </row>
    <row r="65" spans="1:64" ht="14.1" customHeight="1">
      <c r="A65" s="353"/>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7"/>
      <c r="AX65" s="357"/>
      <c r="AY65" s="357"/>
      <c r="AZ65" s="357"/>
      <c r="BA65" s="357"/>
      <c r="BB65" s="357"/>
      <c r="BC65" s="357"/>
      <c r="BD65" s="357"/>
      <c r="BE65" s="357"/>
      <c r="BF65" s="357"/>
      <c r="BG65" s="357"/>
      <c r="BH65" s="357"/>
      <c r="BI65" s="357"/>
      <c r="BJ65" s="357"/>
      <c r="BK65" s="357"/>
      <c r="BL65" s="357"/>
    </row>
    <row r="66" spans="1:64" ht="14.1" customHeight="1" thickBot="1">
      <c r="A66" s="353"/>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53"/>
      <c r="AT66" s="353"/>
      <c r="AU66" s="353"/>
      <c r="AV66" s="353"/>
      <c r="AW66" s="357"/>
      <c r="AX66" s="357"/>
      <c r="AY66" s="357"/>
      <c r="AZ66" s="357"/>
      <c r="BA66" s="357"/>
      <c r="BB66" s="357"/>
      <c r="BC66" s="357"/>
      <c r="BD66" s="357"/>
      <c r="BE66" s="357"/>
      <c r="BF66" s="357"/>
      <c r="BG66" s="357"/>
      <c r="BH66" s="357"/>
      <c r="BI66" s="357"/>
      <c r="BJ66" s="357"/>
      <c r="BK66" s="357"/>
      <c r="BL66" s="357"/>
    </row>
    <row r="67" spans="1:64" ht="24.75" thickTop="1" thickBot="1">
      <c r="A67" s="366" t="s">
        <v>424</v>
      </c>
      <c r="B67" s="367"/>
      <c r="C67" s="358"/>
      <c r="D67" s="36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7"/>
      <c r="AX67" s="357"/>
      <c r="AY67" s="357"/>
      <c r="AZ67" s="357"/>
      <c r="BA67" s="357"/>
      <c r="BB67" s="357"/>
      <c r="BC67" s="357"/>
      <c r="BD67" s="357"/>
      <c r="BE67" s="357"/>
      <c r="BF67" s="357"/>
      <c r="BG67" s="357"/>
      <c r="BH67" s="357"/>
      <c r="BI67" s="357"/>
      <c r="BJ67" s="357"/>
      <c r="BK67" s="357"/>
      <c r="BL67" s="357"/>
    </row>
    <row r="68" spans="1:64" ht="35.1" customHeight="1">
      <c r="A68" s="492" t="str">
        <f>IF(B69&gt;0,"Evt. P-nummer","")</f>
        <v/>
      </c>
      <c r="B68" s="512" t="s">
        <v>392</v>
      </c>
      <c r="C68" s="530" t="s">
        <v>15</v>
      </c>
      <c r="D68" s="531" t="s">
        <v>204</v>
      </c>
      <c r="E68" s="531" t="s">
        <v>113</v>
      </c>
      <c r="F68" s="532" t="s">
        <v>205</v>
      </c>
      <c r="G68" s="359"/>
      <c r="H68" s="359"/>
      <c r="I68" s="359"/>
      <c r="J68" s="517"/>
      <c r="K68" s="517"/>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7"/>
      <c r="AX68" s="357"/>
      <c r="AY68" s="357"/>
      <c r="AZ68" s="357"/>
      <c r="BA68" s="357"/>
      <c r="BB68" s="357"/>
      <c r="BC68" s="357"/>
      <c r="BD68" s="357"/>
      <c r="BE68" s="357"/>
      <c r="BF68" s="357"/>
      <c r="BG68" s="357"/>
      <c r="BH68" s="357"/>
      <c r="BI68" s="357"/>
      <c r="BJ68" s="357"/>
      <c r="BK68" s="357"/>
      <c r="BL68" s="357"/>
    </row>
    <row r="69" spans="1:64" ht="35.1" customHeight="1" thickBot="1">
      <c r="A69" s="567"/>
      <c r="B69" s="568"/>
      <c r="C69" s="334"/>
      <c r="D69" s="274"/>
      <c r="E69" s="274"/>
      <c r="F69" s="275"/>
      <c r="G69" s="353"/>
      <c r="H69" s="353"/>
      <c r="I69" s="359"/>
      <c r="J69" s="518"/>
      <c r="K69" s="518"/>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L69" s="353"/>
      <c r="AM69" s="353"/>
      <c r="AN69" s="353"/>
      <c r="AO69" s="353"/>
      <c r="AP69" s="353"/>
      <c r="AQ69" s="353"/>
      <c r="AR69" s="353"/>
      <c r="AS69" s="353"/>
      <c r="AT69" s="353"/>
      <c r="AU69" s="353"/>
      <c r="AV69" s="353"/>
      <c r="AW69" s="357"/>
      <c r="AX69" s="357"/>
      <c r="AY69" s="357"/>
      <c r="AZ69" s="357"/>
      <c r="BA69" s="357"/>
      <c r="BB69" s="357"/>
      <c r="BC69" s="357"/>
      <c r="BD69" s="357"/>
      <c r="BE69" s="357"/>
      <c r="BF69" s="357"/>
      <c r="BG69" s="357"/>
      <c r="BH69" s="357"/>
      <c r="BI69" s="357"/>
      <c r="BJ69" s="357"/>
      <c r="BK69" s="357"/>
      <c r="BL69" s="357"/>
    </row>
    <row r="70" spans="1:64" ht="35.1" customHeight="1">
      <c r="A70" s="528" t="s">
        <v>210</v>
      </c>
      <c r="B70" s="534" t="s">
        <v>406</v>
      </c>
      <c r="C70" s="750"/>
      <c r="D70" s="533" t="s">
        <v>401</v>
      </c>
      <c r="E70" s="533" t="str">
        <f>IF(D71="Ja","Privat finansiering","")</f>
        <v/>
      </c>
      <c r="F70" s="536" t="str">
        <f>IF(D71="Ja","Offentlig finansiering","")</f>
        <v/>
      </c>
      <c r="G70" s="353"/>
      <c r="H70" s="353"/>
      <c r="I70" s="359"/>
      <c r="J70" s="359"/>
      <c r="K70" s="359"/>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3"/>
      <c r="AI70" s="353"/>
      <c r="AJ70" s="353"/>
      <c r="AK70" s="353"/>
      <c r="AL70" s="353"/>
      <c r="AM70" s="353"/>
      <c r="AN70" s="353"/>
      <c r="AO70" s="353"/>
      <c r="AP70" s="353"/>
      <c r="AQ70" s="353"/>
      <c r="AR70" s="353"/>
      <c r="AS70" s="353"/>
      <c r="AT70" s="353"/>
      <c r="AU70" s="353"/>
      <c r="AV70" s="353"/>
      <c r="AW70" s="357"/>
      <c r="AX70" s="357"/>
      <c r="AY70" s="357"/>
      <c r="AZ70" s="357"/>
      <c r="BA70" s="357"/>
      <c r="BB70" s="357"/>
      <c r="BC70" s="357"/>
      <c r="BD70" s="357"/>
      <c r="BE70" s="357"/>
      <c r="BF70" s="357"/>
      <c r="BG70" s="357"/>
      <c r="BH70" s="357"/>
      <c r="BI70" s="357"/>
      <c r="BJ70" s="357"/>
      <c r="BK70" s="357"/>
      <c r="BL70" s="357"/>
    </row>
    <row r="71" spans="1:64" ht="35.1" customHeight="1" thickBot="1">
      <c r="A71" s="335" t="str">
        <f>'3 Samlet budget (AUTOGENERERES)'!F95</f>
        <v/>
      </c>
      <c r="B71" s="508" t="str">
        <f>'3 Samlet budget (AUTOGENERERES)'!F96</f>
        <v/>
      </c>
      <c r="C71" s="751"/>
      <c r="D71" s="514"/>
      <c r="E71" s="539"/>
      <c r="F71" s="516"/>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c r="AI71" s="353"/>
      <c r="AJ71" s="353"/>
      <c r="AK71" s="353"/>
      <c r="AL71" s="353"/>
      <c r="AM71" s="353"/>
      <c r="AN71" s="353"/>
      <c r="AO71" s="353"/>
      <c r="AP71" s="353"/>
      <c r="AQ71" s="353"/>
      <c r="AR71" s="353"/>
      <c r="AS71" s="353"/>
      <c r="AT71" s="353"/>
      <c r="AU71" s="353"/>
      <c r="AV71" s="353"/>
      <c r="AW71" s="357"/>
      <c r="AX71" s="357"/>
      <c r="AY71" s="357"/>
      <c r="AZ71" s="357"/>
      <c r="BA71" s="357"/>
      <c r="BB71" s="357"/>
      <c r="BC71" s="357"/>
      <c r="BD71" s="357"/>
      <c r="BE71" s="357"/>
      <c r="BF71" s="357"/>
      <c r="BG71" s="357"/>
      <c r="BH71" s="357"/>
      <c r="BI71" s="357"/>
      <c r="BJ71" s="357"/>
      <c r="BK71" s="357"/>
      <c r="BL71" s="357"/>
    </row>
    <row r="72" spans="1:64" ht="14.1" customHeight="1">
      <c r="A72" s="353"/>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53"/>
      <c r="AK72" s="353"/>
      <c r="AL72" s="353"/>
      <c r="AM72" s="353"/>
      <c r="AN72" s="353"/>
      <c r="AO72" s="353"/>
      <c r="AP72" s="353"/>
      <c r="AQ72" s="353"/>
      <c r="AR72" s="353"/>
      <c r="AS72" s="353"/>
      <c r="AT72" s="353"/>
      <c r="AU72" s="353"/>
      <c r="AV72" s="353"/>
      <c r="AW72" s="357"/>
      <c r="AX72" s="357"/>
      <c r="AY72" s="357"/>
      <c r="AZ72" s="357"/>
      <c r="BA72" s="357"/>
      <c r="BB72" s="357"/>
      <c r="BC72" s="357"/>
      <c r="BD72" s="357"/>
      <c r="BE72" s="357"/>
      <c r="BF72" s="357"/>
      <c r="BG72" s="357"/>
      <c r="BH72" s="357"/>
      <c r="BI72" s="357"/>
      <c r="BJ72" s="357"/>
      <c r="BK72" s="357"/>
      <c r="BL72" s="357"/>
    </row>
    <row r="73" spans="1:64" ht="15.75" customHeight="1" thickBot="1">
      <c r="A73" s="354" t="s">
        <v>431</v>
      </c>
      <c r="B73" s="354" t="s">
        <v>203</v>
      </c>
      <c r="C73" s="372" t="s">
        <v>123</v>
      </c>
      <c r="D73" s="370" t="s">
        <v>127</v>
      </c>
      <c r="E73" s="370" t="s">
        <v>128</v>
      </c>
      <c r="F73" s="370" t="s">
        <v>129</v>
      </c>
      <c r="G73" s="370" t="s">
        <v>130</v>
      </c>
      <c r="H73" s="370" t="s">
        <v>131</v>
      </c>
      <c r="I73" s="370" t="s">
        <v>132</v>
      </c>
      <c r="J73" s="370" t="s">
        <v>133</v>
      </c>
      <c r="K73" s="370" t="s">
        <v>134</v>
      </c>
      <c r="L73" s="370" t="s">
        <v>135</v>
      </c>
      <c r="M73" s="370" t="s">
        <v>136</v>
      </c>
      <c r="N73" s="370" t="s">
        <v>137</v>
      </c>
      <c r="O73" s="370" t="s">
        <v>138</v>
      </c>
      <c r="P73" s="370" t="s">
        <v>139</v>
      </c>
      <c r="Q73" s="370" t="s">
        <v>140</v>
      </c>
      <c r="R73" s="370" t="s">
        <v>141</v>
      </c>
      <c r="S73" s="370" t="s">
        <v>142</v>
      </c>
      <c r="T73" s="370" t="s">
        <v>143</v>
      </c>
      <c r="U73" s="370" t="s">
        <v>144</v>
      </c>
      <c r="V73" s="370" t="s">
        <v>145</v>
      </c>
      <c r="W73" s="370" t="s">
        <v>146</v>
      </c>
      <c r="X73" s="370" t="s">
        <v>147</v>
      </c>
      <c r="Y73" s="370" t="s">
        <v>148</v>
      </c>
      <c r="Z73" s="371" t="s">
        <v>155</v>
      </c>
      <c r="AA73" s="357"/>
      <c r="AB73" s="357"/>
      <c r="AC73" s="357"/>
      <c r="AD73" s="357"/>
      <c r="AE73" s="357"/>
      <c r="AF73" s="357"/>
      <c r="AG73" s="357"/>
      <c r="AH73" s="357"/>
      <c r="AI73" s="357"/>
      <c r="AJ73" s="357"/>
      <c r="AK73" s="357"/>
      <c r="AL73" s="357"/>
      <c r="AM73" s="357"/>
      <c r="AN73" s="357"/>
      <c r="AO73" s="357"/>
      <c r="AP73" s="357"/>
      <c r="AQ73" s="357"/>
      <c r="AR73" s="357"/>
      <c r="AS73" s="357"/>
      <c r="AT73" s="357"/>
      <c r="AU73" s="357"/>
      <c r="AV73" s="357"/>
      <c r="AW73" s="357"/>
      <c r="AX73" s="357"/>
      <c r="AY73" s="357"/>
      <c r="AZ73" s="357"/>
      <c r="BA73" s="357"/>
      <c r="BB73" s="357"/>
      <c r="BC73" s="357"/>
      <c r="BD73" s="357"/>
      <c r="BE73" s="357"/>
      <c r="BF73" s="357"/>
      <c r="BG73" s="357"/>
      <c r="BH73" s="357"/>
      <c r="BI73" s="357"/>
      <c r="BJ73" s="357"/>
      <c r="BK73" s="357"/>
      <c r="BL73" s="357"/>
    </row>
    <row r="74" spans="1:64" ht="50.1" customHeight="1">
      <c r="A74" s="736" t="s">
        <v>54</v>
      </c>
      <c r="B74" s="262"/>
      <c r="C74" s="46" t="s">
        <v>124</v>
      </c>
      <c r="D74" s="55"/>
      <c r="E74" s="55"/>
      <c r="F74" s="55"/>
      <c r="G74" s="55"/>
      <c r="H74" s="55"/>
      <c r="I74" s="55"/>
      <c r="J74" s="55"/>
      <c r="K74" s="55"/>
      <c r="L74" s="55"/>
      <c r="M74" s="55"/>
      <c r="N74" s="55"/>
      <c r="O74" s="55"/>
      <c r="P74" s="55"/>
      <c r="Q74" s="55"/>
      <c r="R74" s="55"/>
      <c r="S74" s="55"/>
      <c r="T74" s="55"/>
      <c r="U74" s="55"/>
      <c r="V74" s="55"/>
      <c r="W74" s="55"/>
      <c r="X74" s="55"/>
      <c r="Y74" s="55"/>
      <c r="Z74" s="57"/>
      <c r="AA74" s="58"/>
      <c r="AB74" s="58"/>
      <c r="AC74" s="58"/>
      <c r="AD74" s="58"/>
      <c r="AE74" s="58"/>
      <c r="AF74" s="58"/>
      <c r="AG74" s="58"/>
      <c r="AH74" s="58"/>
      <c r="AI74" s="58"/>
      <c r="AJ74" s="58"/>
      <c r="AK74" s="58"/>
      <c r="AL74" s="58"/>
      <c r="AM74" s="58"/>
      <c r="AN74" s="58"/>
      <c r="AO74" s="58"/>
      <c r="AP74" s="58"/>
      <c r="AQ74" s="58"/>
      <c r="AR74" s="58"/>
      <c r="AS74" s="58"/>
      <c r="AT74" s="58"/>
      <c r="AU74" s="58"/>
      <c r="AV74" s="59"/>
      <c r="AW74" s="357"/>
      <c r="AX74" s="357"/>
      <c r="AY74" s="357"/>
      <c r="AZ74" s="357"/>
      <c r="BA74" s="357"/>
      <c r="BB74" s="357"/>
      <c r="BC74" s="357"/>
      <c r="BD74" s="357"/>
      <c r="BE74" s="357"/>
      <c r="BF74" s="357"/>
      <c r="BG74" s="357"/>
      <c r="BH74" s="357"/>
      <c r="BI74" s="357"/>
      <c r="BJ74" s="357"/>
      <c r="BK74" s="357"/>
      <c r="BL74" s="357"/>
    </row>
    <row r="75" spans="1:64" ht="14.45" customHeight="1">
      <c r="A75" s="738"/>
      <c r="B75" s="255"/>
      <c r="C75" s="37" t="s">
        <v>125</v>
      </c>
      <c r="D75" s="42"/>
      <c r="E75" s="42"/>
      <c r="F75" s="42"/>
      <c r="G75" s="42"/>
      <c r="H75" s="42"/>
      <c r="I75" s="42"/>
      <c r="J75" s="42"/>
      <c r="K75" s="42"/>
      <c r="L75" s="42"/>
      <c r="M75" s="42"/>
      <c r="N75" s="42"/>
      <c r="O75" s="42"/>
      <c r="P75" s="42"/>
      <c r="Q75" s="42"/>
      <c r="R75" s="42"/>
      <c r="S75" s="42"/>
      <c r="T75" s="42"/>
      <c r="U75" s="42"/>
      <c r="V75" s="42"/>
      <c r="W75" s="42"/>
      <c r="X75" s="42"/>
      <c r="Y75" s="42"/>
      <c r="Z75" s="60"/>
      <c r="AA75" s="44"/>
      <c r="AB75" s="44"/>
      <c r="AC75" s="44"/>
      <c r="AD75" s="44"/>
      <c r="AE75" s="44"/>
      <c r="AF75" s="44"/>
      <c r="AG75" s="44"/>
      <c r="AH75" s="44"/>
      <c r="AI75" s="44"/>
      <c r="AJ75" s="44"/>
      <c r="AK75" s="44"/>
      <c r="AL75" s="44"/>
      <c r="AM75" s="44"/>
      <c r="AN75" s="44"/>
      <c r="AO75" s="44"/>
      <c r="AP75" s="44"/>
      <c r="AQ75" s="44"/>
      <c r="AR75" s="44"/>
      <c r="AS75" s="44"/>
      <c r="AT75" s="44"/>
      <c r="AU75" s="44"/>
      <c r="AV75" s="61"/>
      <c r="AW75" s="357"/>
      <c r="AX75" s="357"/>
      <c r="AY75" s="357"/>
      <c r="AZ75" s="357"/>
      <c r="BA75" s="357"/>
      <c r="BB75" s="357"/>
      <c r="BC75" s="357"/>
      <c r="BD75" s="357"/>
      <c r="BE75" s="357"/>
      <c r="BF75" s="357"/>
      <c r="BG75" s="357"/>
      <c r="BH75" s="357"/>
      <c r="BI75" s="357"/>
      <c r="BJ75" s="357"/>
      <c r="BK75" s="357"/>
      <c r="BL75" s="357"/>
    </row>
    <row r="76" spans="1:64" ht="14.45" customHeight="1" thickBot="1">
      <c r="A76" s="738"/>
      <c r="B76" s="256" t="str">
        <f>_xlfn.CONCAT(SUM('1 Budgetskema (UDFYLDES)'!D76:AV76)," timer")</f>
        <v>0 timer</v>
      </c>
      <c r="C76" s="37" t="s">
        <v>9</v>
      </c>
      <c r="D76" s="42"/>
      <c r="E76" s="42"/>
      <c r="F76" s="42"/>
      <c r="G76" s="42"/>
      <c r="H76" s="42"/>
      <c r="I76" s="42"/>
      <c r="J76" s="42"/>
      <c r="K76" s="42"/>
      <c r="L76" s="42"/>
      <c r="M76" s="42"/>
      <c r="N76" s="42"/>
      <c r="O76" s="42"/>
      <c r="P76" s="42"/>
      <c r="Q76" s="42"/>
      <c r="R76" s="42"/>
      <c r="S76" s="42"/>
      <c r="T76" s="42"/>
      <c r="U76" s="42"/>
      <c r="V76" s="42"/>
      <c r="W76" s="42"/>
      <c r="X76" s="42"/>
      <c r="Y76" s="42"/>
      <c r="Z76" s="60"/>
      <c r="AA76" s="44"/>
      <c r="AB76" s="44"/>
      <c r="AC76" s="44"/>
      <c r="AD76" s="44"/>
      <c r="AE76" s="44"/>
      <c r="AF76" s="44"/>
      <c r="AG76" s="44"/>
      <c r="AH76" s="44"/>
      <c r="AI76" s="44"/>
      <c r="AJ76" s="44"/>
      <c r="AK76" s="44"/>
      <c r="AL76" s="44"/>
      <c r="AM76" s="44"/>
      <c r="AN76" s="44"/>
      <c r="AO76" s="44"/>
      <c r="AP76" s="44"/>
      <c r="AQ76" s="44"/>
      <c r="AR76" s="44"/>
      <c r="AS76" s="44"/>
      <c r="AT76" s="44"/>
      <c r="AU76" s="44"/>
      <c r="AV76" s="61"/>
      <c r="AW76" s="357"/>
      <c r="AX76" s="357"/>
      <c r="AY76" s="357"/>
      <c r="AZ76" s="357"/>
      <c r="BA76" s="357"/>
      <c r="BB76" s="357"/>
      <c r="BC76" s="357"/>
      <c r="BD76" s="357"/>
      <c r="BE76" s="357"/>
      <c r="BF76" s="357"/>
      <c r="BG76" s="357"/>
      <c r="BH76" s="357"/>
      <c r="BI76" s="357"/>
      <c r="BJ76" s="357"/>
      <c r="BK76" s="357"/>
      <c r="BL76" s="357"/>
    </row>
    <row r="77" spans="1:64" ht="14.45" customHeight="1" thickBot="1">
      <c r="A77" s="737"/>
      <c r="B77" s="257">
        <f>SUM('1 Budgetskema (UDFYLDES)'!D77:AV77)</f>
        <v>0</v>
      </c>
      <c r="C77" s="38" t="s">
        <v>126</v>
      </c>
      <c r="D77" s="52" t="str">
        <f>IF(D75*D76=0,"",(D75*D76))</f>
        <v/>
      </c>
      <c r="E77" s="52" t="str">
        <f t="shared" ref="E77:AV77" si="4">IF(E75*E76=0,"",(E75*E76))</f>
        <v/>
      </c>
      <c r="F77" s="52" t="str">
        <f t="shared" si="4"/>
        <v/>
      </c>
      <c r="G77" s="52" t="str">
        <f t="shared" si="4"/>
        <v/>
      </c>
      <c r="H77" s="52" t="str">
        <f t="shared" si="4"/>
        <v/>
      </c>
      <c r="I77" s="52" t="str">
        <f t="shared" si="4"/>
        <v/>
      </c>
      <c r="J77" s="52" t="str">
        <f t="shared" si="4"/>
        <v/>
      </c>
      <c r="K77" s="52" t="str">
        <f t="shared" si="4"/>
        <v/>
      </c>
      <c r="L77" s="52" t="str">
        <f t="shared" si="4"/>
        <v/>
      </c>
      <c r="M77" s="52" t="str">
        <f t="shared" si="4"/>
        <v/>
      </c>
      <c r="N77" s="52" t="str">
        <f t="shared" si="4"/>
        <v/>
      </c>
      <c r="O77" s="52" t="str">
        <f t="shared" si="4"/>
        <v/>
      </c>
      <c r="P77" s="52" t="str">
        <f t="shared" si="4"/>
        <v/>
      </c>
      <c r="Q77" s="52" t="str">
        <f t="shared" si="4"/>
        <v/>
      </c>
      <c r="R77" s="52" t="str">
        <f t="shared" si="4"/>
        <v/>
      </c>
      <c r="S77" s="52" t="str">
        <f t="shared" si="4"/>
        <v/>
      </c>
      <c r="T77" s="52" t="str">
        <f t="shared" si="4"/>
        <v/>
      </c>
      <c r="U77" s="52" t="str">
        <f t="shared" si="4"/>
        <v/>
      </c>
      <c r="V77" s="52" t="str">
        <f t="shared" si="4"/>
        <v/>
      </c>
      <c r="W77" s="52" t="str">
        <f t="shared" si="4"/>
        <v/>
      </c>
      <c r="X77" s="52" t="str">
        <f t="shared" si="4"/>
        <v/>
      </c>
      <c r="Y77" s="52" t="str">
        <f t="shared" si="4"/>
        <v/>
      </c>
      <c r="Z77" s="65" t="str">
        <f t="shared" si="4"/>
        <v/>
      </c>
      <c r="AA77" s="66" t="str">
        <f t="shared" si="4"/>
        <v/>
      </c>
      <c r="AB77" s="66" t="str">
        <f t="shared" si="4"/>
        <v/>
      </c>
      <c r="AC77" s="66" t="str">
        <f t="shared" si="4"/>
        <v/>
      </c>
      <c r="AD77" s="66" t="str">
        <f t="shared" si="4"/>
        <v/>
      </c>
      <c r="AE77" s="66" t="str">
        <f t="shared" si="4"/>
        <v/>
      </c>
      <c r="AF77" s="66" t="str">
        <f t="shared" si="4"/>
        <v/>
      </c>
      <c r="AG77" s="66" t="str">
        <f t="shared" si="4"/>
        <v/>
      </c>
      <c r="AH77" s="66" t="str">
        <f t="shared" si="4"/>
        <v/>
      </c>
      <c r="AI77" s="66" t="str">
        <f t="shared" si="4"/>
        <v/>
      </c>
      <c r="AJ77" s="66" t="str">
        <f t="shared" si="4"/>
        <v/>
      </c>
      <c r="AK77" s="66" t="str">
        <f t="shared" si="4"/>
        <v/>
      </c>
      <c r="AL77" s="66" t="str">
        <f t="shared" si="4"/>
        <v/>
      </c>
      <c r="AM77" s="66" t="str">
        <f t="shared" si="4"/>
        <v/>
      </c>
      <c r="AN77" s="66" t="str">
        <f t="shared" si="4"/>
        <v/>
      </c>
      <c r="AO77" s="66" t="str">
        <f t="shared" si="4"/>
        <v/>
      </c>
      <c r="AP77" s="66" t="str">
        <f t="shared" si="4"/>
        <v/>
      </c>
      <c r="AQ77" s="66" t="str">
        <f t="shared" si="4"/>
        <v/>
      </c>
      <c r="AR77" s="66" t="str">
        <f t="shared" si="4"/>
        <v/>
      </c>
      <c r="AS77" s="66" t="str">
        <f t="shared" si="4"/>
        <v/>
      </c>
      <c r="AT77" s="66" t="str">
        <f t="shared" si="4"/>
        <v/>
      </c>
      <c r="AU77" s="66" t="str">
        <f t="shared" si="4"/>
        <v/>
      </c>
      <c r="AV77" s="67" t="str">
        <f t="shared" si="4"/>
        <v/>
      </c>
      <c r="AW77" s="357"/>
      <c r="AX77" s="357"/>
      <c r="AY77" s="357"/>
      <c r="AZ77" s="357"/>
      <c r="BA77" s="357"/>
      <c r="BB77" s="357"/>
      <c r="BC77" s="357"/>
      <c r="BD77" s="357"/>
      <c r="BE77" s="357"/>
      <c r="BF77" s="357"/>
      <c r="BG77" s="357"/>
      <c r="BH77" s="357"/>
      <c r="BI77" s="357"/>
      <c r="BJ77" s="357"/>
      <c r="BK77" s="357"/>
      <c r="BL77" s="357"/>
    </row>
    <row r="78" spans="1:64" ht="50.1" customHeight="1">
      <c r="A78" s="738" t="s">
        <v>3</v>
      </c>
      <c r="B78" s="258"/>
      <c r="C78" s="41" t="s">
        <v>124</v>
      </c>
      <c r="D78" s="145"/>
      <c r="E78" s="56"/>
      <c r="F78" s="56"/>
      <c r="G78" s="56"/>
      <c r="H78" s="56"/>
      <c r="I78" s="56"/>
      <c r="J78" s="56"/>
      <c r="K78" s="56"/>
      <c r="L78" s="56"/>
      <c r="M78" s="56"/>
      <c r="N78" s="56"/>
      <c r="O78" s="56"/>
      <c r="P78" s="56"/>
      <c r="Q78" s="56"/>
      <c r="R78" s="56"/>
      <c r="S78" s="56"/>
      <c r="T78" s="56"/>
      <c r="U78" s="56"/>
      <c r="V78" s="56"/>
      <c r="W78" s="56"/>
      <c r="X78" s="56"/>
      <c r="Y78" s="56"/>
      <c r="Z78" s="60"/>
      <c r="AA78" s="44"/>
      <c r="AB78" s="44"/>
      <c r="AC78" s="44"/>
      <c r="AD78" s="44"/>
      <c r="AE78" s="44"/>
      <c r="AF78" s="44"/>
      <c r="AG78" s="44"/>
      <c r="AH78" s="44"/>
      <c r="AI78" s="44"/>
      <c r="AJ78" s="44"/>
      <c r="AK78" s="44"/>
      <c r="AL78" s="44"/>
      <c r="AM78" s="44"/>
      <c r="AN78" s="44"/>
      <c r="AO78" s="44"/>
      <c r="AP78" s="44"/>
      <c r="AQ78" s="44"/>
      <c r="AR78" s="44"/>
      <c r="AS78" s="44"/>
      <c r="AT78" s="44"/>
      <c r="AU78" s="44"/>
      <c r="AV78" s="61"/>
      <c r="AW78" s="357"/>
      <c r="AX78" s="357"/>
      <c r="AY78" s="357"/>
      <c r="AZ78" s="357"/>
      <c r="BA78" s="357"/>
      <c r="BB78" s="357"/>
      <c r="BC78" s="357"/>
      <c r="BD78" s="357"/>
      <c r="BE78" s="357"/>
      <c r="BF78" s="357"/>
      <c r="BG78" s="357"/>
      <c r="BH78" s="357"/>
      <c r="BI78" s="357"/>
      <c r="BJ78" s="357"/>
      <c r="BK78" s="357"/>
      <c r="BL78" s="357"/>
    </row>
    <row r="79" spans="1:64" ht="14.45" customHeight="1">
      <c r="A79" s="738"/>
      <c r="B79" s="259"/>
      <c r="C79" s="556" t="s">
        <v>125</v>
      </c>
      <c r="D79" s="558"/>
      <c r="E79" s="559"/>
      <c r="F79" s="42"/>
      <c r="G79" s="557"/>
      <c r="H79" s="42"/>
      <c r="I79" s="42"/>
      <c r="J79" s="42"/>
      <c r="K79" s="42"/>
      <c r="L79" s="42"/>
      <c r="M79" s="42"/>
      <c r="N79" s="42"/>
      <c r="O79" s="42"/>
      <c r="P79" s="42"/>
      <c r="Q79" s="42"/>
      <c r="R79" s="42"/>
      <c r="S79" s="42"/>
      <c r="T79" s="42"/>
      <c r="U79" s="42"/>
      <c r="V79" s="42"/>
      <c r="W79" s="42"/>
      <c r="X79" s="42"/>
      <c r="Y79" s="42"/>
      <c r="Z79" s="60"/>
      <c r="AA79" s="44"/>
      <c r="AB79" s="44"/>
      <c r="AC79" s="44"/>
      <c r="AD79" s="44"/>
      <c r="AE79" s="44"/>
      <c r="AF79" s="44"/>
      <c r="AG79" s="44"/>
      <c r="AH79" s="44"/>
      <c r="AI79" s="44"/>
      <c r="AJ79" s="44"/>
      <c r="AK79" s="44"/>
      <c r="AL79" s="44"/>
      <c r="AM79" s="44"/>
      <c r="AN79" s="44"/>
      <c r="AO79" s="44"/>
      <c r="AP79" s="44"/>
      <c r="AQ79" s="44"/>
      <c r="AR79" s="44"/>
      <c r="AS79" s="44"/>
      <c r="AT79" s="44"/>
      <c r="AU79" s="44"/>
      <c r="AV79" s="61"/>
      <c r="AW79" s="357"/>
      <c r="AX79" s="357"/>
      <c r="AY79" s="357"/>
      <c r="AZ79" s="357"/>
      <c r="BA79" s="357"/>
      <c r="BB79" s="357"/>
      <c r="BC79" s="357"/>
      <c r="BD79" s="357"/>
      <c r="BE79" s="357"/>
      <c r="BF79" s="357"/>
      <c r="BG79" s="357"/>
      <c r="BH79" s="357"/>
      <c r="BI79" s="357"/>
      <c r="BJ79" s="357"/>
      <c r="BK79" s="357"/>
      <c r="BL79" s="357"/>
    </row>
    <row r="80" spans="1:64" ht="14.45" customHeight="1">
      <c r="A80" s="738"/>
      <c r="B80" s="259"/>
      <c r="C80" s="556" t="s">
        <v>9</v>
      </c>
      <c r="D80" s="558"/>
      <c r="E80" s="559"/>
      <c r="F80" s="42"/>
      <c r="G80" s="557"/>
      <c r="H80" s="42"/>
      <c r="I80" s="42"/>
      <c r="J80" s="42"/>
      <c r="K80" s="42"/>
      <c r="L80" s="42"/>
      <c r="M80" s="42"/>
      <c r="N80" s="42"/>
      <c r="O80" s="42"/>
      <c r="P80" s="42"/>
      <c r="Q80" s="42"/>
      <c r="R80" s="42"/>
      <c r="S80" s="42"/>
      <c r="T80" s="42"/>
      <c r="U80" s="42"/>
      <c r="V80" s="42"/>
      <c r="W80" s="42"/>
      <c r="X80" s="42"/>
      <c r="Y80" s="42"/>
      <c r="Z80" s="60"/>
      <c r="AA80" s="44"/>
      <c r="AB80" s="44"/>
      <c r="AC80" s="44"/>
      <c r="AD80" s="44"/>
      <c r="AE80" s="44"/>
      <c r="AF80" s="44"/>
      <c r="AG80" s="44"/>
      <c r="AH80" s="44"/>
      <c r="AI80" s="44"/>
      <c r="AJ80" s="44"/>
      <c r="AK80" s="44"/>
      <c r="AL80" s="44"/>
      <c r="AM80" s="44"/>
      <c r="AN80" s="44"/>
      <c r="AO80" s="44"/>
      <c r="AP80" s="44"/>
      <c r="AQ80" s="44"/>
      <c r="AR80" s="44"/>
      <c r="AS80" s="44"/>
      <c r="AT80" s="44"/>
      <c r="AU80" s="44"/>
      <c r="AV80" s="61"/>
      <c r="AW80" s="357"/>
      <c r="AX80" s="357"/>
      <c r="AY80" s="357"/>
      <c r="AZ80" s="357"/>
      <c r="BA80" s="357"/>
      <c r="BB80" s="357"/>
      <c r="BC80" s="357"/>
      <c r="BD80" s="357"/>
      <c r="BE80" s="357"/>
      <c r="BF80" s="357"/>
      <c r="BG80" s="357"/>
      <c r="BH80" s="357"/>
      <c r="BI80" s="357"/>
      <c r="BJ80" s="357"/>
      <c r="BK80" s="357"/>
      <c r="BL80" s="357"/>
    </row>
    <row r="81" spans="1:64" ht="14.45" customHeight="1" thickBot="1">
      <c r="A81" s="738"/>
      <c r="B81" s="260">
        <f>SUM('1 Budgetskema (UDFYLDES)'!D81:AV81)</f>
        <v>0</v>
      </c>
      <c r="C81" s="40" t="s">
        <v>126</v>
      </c>
      <c r="D81" s="51" t="str">
        <f t="shared" ref="D81:AV81" si="5">IF(D79*D80=0,"",(D79*D80))</f>
        <v/>
      </c>
      <c r="E81" s="51" t="str">
        <f t="shared" si="5"/>
        <v/>
      </c>
      <c r="F81" s="51" t="str">
        <f t="shared" si="5"/>
        <v/>
      </c>
      <c r="G81" s="51" t="str">
        <f t="shared" si="5"/>
        <v/>
      </c>
      <c r="H81" s="51" t="str">
        <f t="shared" si="5"/>
        <v/>
      </c>
      <c r="I81" s="51" t="str">
        <f t="shared" si="5"/>
        <v/>
      </c>
      <c r="J81" s="51" t="str">
        <f t="shared" si="5"/>
        <v/>
      </c>
      <c r="K81" s="51" t="str">
        <f t="shared" si="5"/>
        <v/>
      </c>
      <c r="L81" s="51" t="str">
        <f t="shared" si="5"/>
        <v/>
      </c>
      <c r="M81" s="51" t="str">
        <f t="shared" si="5"/>
        <v/>
      </c>
      <c r="N81" s="51" t="str">
        <f t="shared" si="5"/>
        <v/>
      </c>
      <c r="O81" s="51" t="str">
        <f t="shared" si="5"/>
        <v/>
      </c>
      <c r="P81" s="51" t="str">
        <f t="shared" si="5"/>
        <v/>
      </c>
      <c r="Q81" s="51" t="str">
        <f t="shared" si="5"/>
        <v/>
      </c>
      <c r="R81" s="51" t="str">
        <f t="shared" si="5"/>
        <v/>
      </c>
      <c r="S81" s="51" t="str">
        <f t="shared" si="5"/>
        <v/>
      </c>
      <c r="T81" s="51" t="str">
        <f t="shared" si="5"/>
        <v/>
      </c>
      <c r="U81" s="51" t="str">
        <f t="shared" si="5"/>
        <v/>
      </c>
      <c r="V81" s="51" t="str">
        <f t="shared" si="5"/>
        <v/>
      </c>
      <c r="W81" s="51" t="str">
        <f t="shared" si="5"/>
        <v/>
      </c>
      <c r="X81" s="51" t="str">
        <f t="shared" si="5"/>
        <v/>
      </c>
      <c r="Y81" s="51" t="str">
        <f t="shared" si="5"/>
        <v/>
      </c>
      <c r="Z81" s="65" t="str">
        <f t="shared" si="5"/>
        <v/>
      </c>
      <c r="AA81" s="66" t="str">
        <f t="shared" si="5"/>
        <v/>
      </c>
      <c r="AB81" s="66" t="str">
        <f t="shared" si="5"/>
        <v/>
      </c>
      <c r="AC81" s="66" t="str">
        <f t="shared" si="5"/>
        <v/>
      </c>
      <c r="AD81" s="66" t="str">
        <f t="shared" si="5"/>
        <v/>
      </c>
      <c r="AE81" s="66" t="str">
        <f t="shared" si="5"/>
        <v/>
      </c>
      <c r="AF81" s="66" t="str">
        <f t="shared" si="5"/>
        <v/>
      </c>
      <c r="AG81" s="66" t="str">
        <f t="shared" si="5"/>
        <v/>
      </c>
      <c r="AH81" s="66" t="str">
        <f t="shared" si="5"/>
        <v/>
      </c>
      <c r="AI81" s="66" t="str">
        <f t="shared" si="5"/>
        <v/>
      </c>
      <c r="AJ81" s="66" t="str">
        <f t="shared" si="5"/>
        <v/>
      </c>
      <c r="AK81" s="66" t="str">
        <f t="shared" si="5"/>
        <v/>
      </c>
      <c r="AL81" s="66" t="str">
        <f t="shared" si="5"/>
        <v/>
      </c>
      <c r="AM81" s="66" t="str">
        <f t="shared" si="5"/>
        <v/>
      </c>
      <c r="AN81" s="66" t="str">
        <f t="shared" si="5"/>
        <v/>
      </c>
      <c r="AO81" s="66" t="str">
        <f t="shared" si="5"/>
        <v/>
      </c>
      <c r="AP81" s="66" t="str">
        <f t="shared" si="5"/>
        <v/>
      </c>
      <c r="AQ81" s="66" t="str">
        <f t="shared" si="5"/>
        <v/>
      </c>
      <c r="AR81" s="66" t="str">
        <f t="shared" si="5"/>
        <v/>
      </c>
      <c r="AS81" s="66" t="str">
        <f t="shared" si="5"/>
        <v/>
      </c>
      <c r="AT81" s="66" t="str">
        <f t="shared" si="5"/>
        <v/>
      </c>
      <c r="AU81" s="66" t="str">
        <f t="shared" si="5"/>
        <v/>
      </c>
      <c r="AV81" s="67" t="str">
        <f t="shared" si="5"/>
        <v/>
      </c>
      <c r="AW81" s="357"/>
      <c r="AX81" s="357"/>
      <c r="AY81" s="357"/>
      <c r="AZ81" s="357"/>
      <c r="BA81" s="357"/>
      <c r="BB81" s="357"/>
      <c r="BC81" s="357"/>
      <c r="BD81" s="357"/>
      <c r="BE81" s="357"/>
      <c r="BF81" s="357"/>
      <c r="BG81" s="357"/>
      <c r="BH81" s="357"/>
      <c r="BI81" s="357"/>
      <c r="BJ81" s="357"/>
      <c r="BK81" s="357"/>
      <c r="BL81" s="357"/>
    </row>
    <row r="82" spans="1:64" ht="50.1" customHeight="1" thickBot="1">
      <c r="A82" s="735" t="s">
        <v>56</v>
      </c>
      <c r="B82" s="258"/>
      <c r="C82" s="39" t="s">
        <v>124</v>
      </c>
      <c r="D82" s="55"/>
      <c r="E82" s="55"/>
      <c r="F82" s="55"/>
      <c r="G82" s="55"/>
      <c r="H82" s="55"/>
      <c r="I82" s="55"/>
      <c r="J82" s="55"/>
      <c r="K82" s="55"/>
      <c r="L82" s="55"/>
      <c r="M82" s="55"/>
      <c r="N82" s="55"/>
      <c r="O82" s="55"/>
      <c r="P82" s="55"/>
      <c r="Q82" s="55"/>
      <c r="R82" s="55"/>
      <c r="S82" s="55"/>
      <c r="T82" s="55"/>
      <c r="U82" s="55"/>
      <c r="V82" s="55"/>
      <c r="W82" s="55"/>
      <c r="X82" s="55"/>
      <c r="Y82" s="55"/>
      <c r="Z82" s="60"/>
      <c r="AA82" s="44"/>
      <c r="AB82" s="44"/>
      <c r="AC82" s="44"/>
      <c r="AD82" s="44"/>
      <c r="AE82" s="44"/>
      <c r="AF82" s="44"/>
      <c r="AG82" s="44"/>
      <c r="AH82" s="44"/>
      <c r="AI82" s="44"/>
      <c r="AJ82" s="44"/>
      <c r="AK82" s="44"/>
      <c r="AL82" s="44"/>
      <c r="AM82" s="44"/>
      <c r="AN82" s="44"/>
      <c r="AO82" s="44"/>
      <c r="AP82" s="44"/>
      <c r="AQ82" s="44"/>
      <c r="AR82" s="44"/>
      <c r="AS82" s="44"/>
      <c r="AT82" s="44"/>
      <c r="AU82" s="44"/>
      <c r="AV82" s="61"/>
      <c r="AW82" s="357"/>
      <c r="AX82" s="357"/>
      <c r="AY82" s="357"/>
      <c r="AZ82" s="357"/>
      <c r="BA82" s="357"/>
      <c r="BB82" s="357"/>
      <c r="BC82" s="357"/>
      <c r="BD82" s="357"/>
      <c r="BE82" s="357"/>
      <c r="BF82" s="357"/>
      <c r="BG82" s="357"/>
      <c r="BH82" s="357"/>
      <c r="BI82" s="357"/>
      <c r="BJ82" s="357"/>
      <c r="BK82" s="357"/>
      <c r="BL82" s="357"/>
    </row>
    <row r="83" spans="1:64" ht="14.45" customHeight="1" thickBot="1">
      <c r="A83" s="735"/>
      <c r="B83" s="261">
        <f>SUM('1 Budgetskema (UDFYLDES)'!D83:AV83)</f>
        <v>0</v>
      </c>
      <c r="C83" s="38" t="s">
        <v>126</v>
      </c>
      <c r="D83" s="53"/>
      <c r="E83" s="53"/>
      <c r="F83" s="53"/>
      <c r="G83" s="53"/>
      <c r="H83" s="53"/>
      <c r="I83" s="53"/>
      <c r="J83" s="53"/>
      <c r="K83" s="53"/>
      <c r="L83" s="53"/>
      <c r="M83" s="53"/>
      <c r="N83" s="53"/>
      <c r="O83" s="53"/>
      <c r="P83" s="53"/>
      <c r="Q83" s="53"/>
      <c r="R83" s="53"/>
      <c r="S83" s="53"/>
      <c r="T83" s="53"/>
      <c r="U83" s="53"/>
      <c r="V83" s="53"/>
      <c r="W83" s="53"/>
      <c r="X83" s="53"/>
      <c r="Y83" s="53"/>
      <c r="Z83" s="60"/>
      <c r="AA83" s="44"/>
      <c r="AB83" s="44"/>
      <c r="AC83" s="44"/>
      <c r="AD83" s="44"/>
      <c r="AE83" s="44"/>
      <c r="AF83" s="44"/>
      <c r="AG83" s="44"/>
      <c r="AH83" s="44"/>
      <c r="AI83" s="44"/>
      <c r="AJ83" s="44"/>
      <c r="AK83" s="44"/>
      <c r="AL83" s="44"/>
      <c r="AM83" s="44"/>
      <c r="AN83" s="44"/>
      <c r="AO83" s="44"/>
      <c r="AP83" s="44"/>
      <c r="AQ83" s="44"/>
      <c r="AR83" s="44"/>
      <c r="AS83" s="44"/>
      <c r="AT83" s="44"/>
      <c r="AU83" s="44"/>
      <c r="AV83" s="61"/>
      <c r="AW83" s="357"/>
      <c r="AX83" s="357"/>
      <c r="AY83" s="357"/>
      <c r="AZ83" s="357"/>
      <c r="BA83" s="357"/>
      <c r="BB83" s="357"/>
      <c r="BC83" s="357"/>
      <c r="BD83" s="357"/>
      <c r="BE83" s="357"/>
      <c r="BF83" s="357"/>
      <c r="BG83" s="357"/>
      <c r="BH83" s="357"/>
      <c r="BI83" s="357"/>
      <c r="BJ83" s="357"/>
      <c r="BK83" s="357"/>
      <c r="BL83" s="357"/>
    </row>
    <row r="84" spans="1:64" ht="50.1" customHeight="1" thickBot="1">
      <c r="A84" s="735" t="s">
        <v>24</v>
      </c>
      <c r="B84" s="258"/>
      <c r="C84" s="39" t="s">
        <v>124</v>
      </c>
      <c r="D84" s="55"/>
      <c r="E84" s="55"/>
      <c r="F84" s="55"/>
      <c r="G84" s="55"/>
      <c r="H84" s="55"/>
      <c r="I84" s="55"/>
      <c r="J84" s="55"/>
      <c r="K84" s="55"/>
      <c r="L84" s="55"/>
      <c r="M84" s="55"/>
      <c r="N84" s="55"/>
      <c r="O84" s="55"/>
      <c r="P84" s="55"/>
      <c r="Q84" s="55"/>
      <c r="R84" s="55"/>
      <c r="S84" s="55"/>
      <c r="T84" s="55"/>
      <c r="U84" s="55"/>
      <c r="V84" s="55"/>
      <c r="W84" s="55"/>
      <c r="X84" s="55"/>
      <c r="Y84" s="55"/>
      <c r="Z84" s="60"/>
      <c r="AA84" s="44"/>
      <c r="AB84" s="44"/>
      <c r="AC84" s="44"/>
      <c r="AD84" s="44"/>
      <c r="AE84" s="44"/>
      <c r="AF84" s="44"/>
      <c r="AG84" s="44"/>
      <c r="AH84" s="44"/>
      <c r="AI84" s="44"/>
      <c r="AJ84" s="44"/>
      <c r="AK84" s="44"/>
      <c r="AL84" s="44"/>
      <c r="AM84" s="44"/>
      <c r="AN84" s="44"/>
      <c r="AO84" s="44"/>
      <c r="AP84" s="44"/>
      <c r="AQ84" s="44"/>
      <c r="AR84" s="44"/>
      <c r="AS84" s="44"/>
      <c r="AT84" s="44"/>
      <c r="AU84" s="44"/>
      <c r="AV84" s="61"/>
      <c r="AW84" s="357"/>
      <c r="AX84" s="357"/>
      <c r="AY84" s="357"/>
      <c r="AZ84" s="357"/>
      <c r="BA84" s="357"/>
      <c r="BB84" s="357"/>
      <c r="BC84" s="357"/>
      <c r="BD84" s="357"/>
      <c r="BE84" s="357"/>
      <c r="BF84" s="357"/>
      <c r="BG84" s="357"/>
      <c r="BH84" s="357"/>
      <c r="BI84" s="357"/>
      <c r="BJ84" s="357"/>
      <c r="BK84" s="357"/>
      <c r="BL84" s="357"/>
    </row>
    <row r="85" spans="1:64" ht="14.45" customHeight="1" thickBot="1">
      <c r="A85" s="735"/>
      <c r="B85" s="261">
        <f>SUM('1 Budgetskema (UDFYLDES)'!D85:AV85)</f>
        <v>0</v>
      </c>
      <c r="C85" s="40" t="s">
        <v>126</v>
      </c>
      <c r="D85" s="53"/>
      <c r="E85" s="53"/>
      <c r="F85" s="53"/>
      <c r="G85" s="53"/>
      <c r="H85" s="53"/>
      <c r="I85" s="53"/>
      <c r="J85" s="53"/>
      <c r="K85" s="53"/>
      <c r="L85" s="53"/>
      <c r="M85" s="53"/>
      <c r="N85" s="53"/>
      <c r="O85" s="53"/>
      <c r="P85" s="53"/>
      <c r="Q85" s="53"/>
      <c r="R85" s="53"/>
      <c r="S85" s="53"/>
      <c r="T85" s="53"/>
      <c r="U85" s="53"/>
      <c r="V85" s="53"/>
      <c r="W85" s="53"/>
      <c r="X85" s="53"/>
      <c r="Y85" s="53"/>
      <c r="Z85" s="60"/>
      <c r="AA85" s="44"/>
      <c r="AB85" s="44"/>
      <c r="AC85" s="44"/>
      <c r="AD85" s="44"/>
      <c r="AE85" s="44"/>
      <c r="AF85" s="44"/>
      <c r="AG85" s="44"/>
      <c r="AH85" s="44"/>
      <c r="AI85" s="44"/>
      <c r="AJ85" s="44"/>
      <c r="AK85" s="44"/>
      <c r="AL85" s="44"/>
      <c r="AM85" s="44"/>
      <c r="AN85" s="44"/>
      <c r="AO85" s="44"/>
      <c r="AP85" s="44"/>
      <c r="AQ85" s="44"/>
      <c r="AR85" s="44"/>
      <c r="AS85" s="44"/>
      <c r="AT85" s="44"/>
      <c r="AU85" s="44"/>
      <c r="AV85" s="61"/>
      <c r="AW85" s="357"/>
      <c r="AX85" s="357"/>
      <c r="AY85" s="357"/>
      <c r="AZ85" s="357"/>
      <c r="BA85" s="357"/>
      <c r="BB85" s="357"/>
      <c r="BC85" s="357"/>
      <c r="BD85" s="357"/>
      <c r="BE85" s="357"/>
      <c r="BF85" s="357"/>
      <c r="BG85" s="357"/>
      <c r="BH85" s="357"/>
      <c r="BI85" s="357"/>
      <c r="BJ85" s="357"/>
      <c r="BK85" s="357"/>
      <c r="BL85" s="357"/>
    </row>
    <row r="86" spans="1:64" ht="50.1" customHeight="1">
      <c r="A86" s="736" t="s">
        <v>149</v>
      </c>
      <c r="B86" s="258"/>
      <c r="C86" s="39" t="s">
        <v>173</v>
      </c>
      <c r="D86" s="146"/>
      <c r="E86" s="146"/>
      <c r="F86" s="146"/>
      <c r="G86" s="146"/>
      <c r="H86" s="146"/>
      <c r="I86" s="146"/>
      <c r="J86" s="146"/>
      <c r="K86" s="146"/>
      <c r="L86" s="146"/>
      <c r="M86" s="146"/>
      <c r="N86" s="146"/>
      <c r="O86" s="146"/>
      <c r="P86" s="146"/>
      <c r="Q86" s="146"/>
      <c r="R86" s="146"/>
      <c r="S86" s="146"/>
      <c r="T86" s="146"/>
      <c r="U86" s="146"/>
      <c r="V86" s="146"/>
      <c r="W86" s="146"/>
      <c r="X86" s="146"/>
      <c r="Y86" s="146"/>
      <c r="Z86" s="147"/>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9"/>
      <c r="AW86" s="357"/>
      <c r="AX86" s="357"/>
      <c r="AY86" s="357"/>
      <c r="AZ86" s="357"/>
      <c r="BA86" s="357"/>
      <c r="BB86" s="357"/>
      <c r="BC86" s="357"/>
      <c r="BD86" s="357"/>
      <c r="BE86" s="357"/>
      <c r="BF86" s="357"/>
      <c r="BG86" s="357"/>
      <c r="BH86" s="357"/>
      <c r="BI86" s="357"/>
      <c r="BJ86" s="357"/>
      <c r="BK86" s="357"/>
      <c r="BL86" s="357"/>
    </row>
    <row r="87" spans="1:64" ht="14.45" customHeight="1" thickBot="1">
      <c r="A87" s="737"/>
      <c r="B87" s="260">
        <f>SUM('1 Budgetskema (UDFYLDES)'!D87:AV87)</f>
        <v>0</v>
      </c>
      <c r="C87" s="76" t="s">
        <v>149</v>
      </c>
      <c r="D87" s="150"/>
      <c r="E87" s="75"/>
      <c r="F87" s="75"/>
      <c r="G87" s="75"/>
      <c r="H87" s="75"/>
      <c r="I87" s="75"/>
      <c r="J87" s="75"/>
      <c r="K87" s="75"/>
      <c r="L87" s="75"/>
      <c r="M87" s="75"/>
      <c r="N87" s="75"/>
      <c r="O87" s="75"/>
      <c r="P87" s="75"/>
      <c r="Q87" s="75"/>
      <c r="R87" s="75"/>
      <c r="S87" s="75"/>
      <c r="T87" s="75"/>
      <c r="U87" s="75"/>
      <c r="V87" s="75"/>
      <c r="W87" s="75"/>
      <c r="X87" s="75"/>
      <c r="Y87" s="75"/>
      <c r="Z87" s="60"/>
      <c r="AA87" s="44"/>
      <c r="AB87" s="44"/>
      <c r="AC87" s="44"/>
      <c r="AD87" s="44"/>
      <c r="AE87" s="44"/>
      <c r="AF87" s="44"/>
      <c r="AG87" s="44"/>
      <c r="AH87" s="44"/>
      <c r="AI87" s="44"/>
      <c r="AJ87" s="44"/>
      <c r="AK87" s="44"/>
      <c r="AL87" s="44"/>
      <c r="AM87" s="44"/>
      <c r="AN87" s="44"/>
      <c r="AO87" s="44"/>
      <c r="AP87" s="44"/>
      <c r="AQ87" s="44"/>
      <c r="AR87" s="44"/>
      <c r="AS87" s="44"/>
      <c r="AT87" s="44"/>
      <c r="AU87" s="44"/>
      <c r="AV87" s="61"/>
      <c r="AW87" s="357"/>
      <c r="AX87" s="357"/>
      <c r="AY87" s="357"/>
      <c r="AZ87" s="357"/>
      <c r="BA87" s="357"/>
      <c r="BB87" s="357"/>
      <c r="BC87" s="357"/>
      <c r="BD87" s="357"/>
      <c r="BE87" s="357"/>
      <c r="BF87" s="357"/>
      <c r="BG87" s="357"/>
      <c r="BH87" s="357"/>
      <c r="BI87" s="357"/>
      <c r="BJ87" s="357"/>
      <c r="BK87" s="357"/>
      <c r="BL87" s="357"/>
    </row>
    <row r="88" spans="1:64" ht="50.1" customHeight="1">
      <c r="A88" s="736" t="s">
        <v>10</v>
      </c>
      <c r="B88" s="258"/>
      <c r="C88" s="74" t="s">
        <v>124</v>
      </c>
      <c r="D88" s="146"/>
      <c r="E88" s="146"/>
      <c r="F88" s="146"/>
      <c r="G88" s="146"/>
      <c r="H88" s="146"/>
      <c r="I88" s="146"/>
      <c r="J88" s="146"/>
      <c r="K88" s="146"/>
      <c r="L88" s="146"/>
      <c r="M88" s="146"/>
      <c r="N88" s="146"/>
      <c r="O88" s="146"/>
      <c r="P88" s="146"/>
      <c r="Q88" s="146"/>
      <c r="R88" s="146"/>
      <c r="S88" s="146"/>
      <c r="T88" s="146"/>
      <c r="U88" s="146"/>
      <c r="V88" s="146"/>
      <c r="W88" s="146"/>
      <c r="X88" s="146"/>
      <c r="Y88" s="146"/>
      <c r="Z88" s="147"/>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9"/>
      <c r="AW88" s="357"/>
      <c r="AX88" s="357"/>
      <c r="AY88" s="357"/>
      <c r="AZ88" s="357"/>
      <c r="BA88" s="357"/>
      <c r="BB88" s="357"/>
      <c r="BC88" s="357"/>
      <c r="BD88" s="357"/>
      <c r="BE88" s="357"/>
      <c r="BF88" s="357"/>
      <c r="BG88" s="357"/>
      <c r="BH88" s="357"/>
      <c r="BI88" s="357"/>
      <c r="BJ88" s="357"/>
      <c r="BK88" s="357"/>
      <c r="BL88" s="357"/>
    </row>
    <row r="89" spans="1:64" ht="14.45" customHeight="1" thickBot="1">
      <c r="A89" s="737"/>
      <c r="B89" s="260">
        <f>SUM('1 Budgetskema (UDFYLDES)'!D89:AV89)</f>
        <v>0</v>
      </c>
      <c r="C89" s="38" t="s">
        <v>126</v>
      </c>
      <c r="D89" s="77"/>
      <c r="E89" s="77"/>
      <c r="F89" s="77"/>
      <c r="G89" s="77"/>
      <c r="H89" s="77"/>
      <c r="I89" s="77"/>
      <c r="J89" s="77"/>
      <c r="K89" s="77"/>
      <c r="L89" s="77"/>
      <c r="M89" s="77"/>
      <c r="N89" s="77"/>
      <c r="O89" s="77"/>
      <c r="P89" s="77"/>
      <c r="Q89" s="77"/>
      <c r="R89" s="77"/>
      <c r="S89" s="77"/>
      <c r="T89" s="77"/>
      <c r="U89" s="77"/>
      <c r="V89" s="77"/>
      <c r="W89" s="77"/>
      <c r="X89" s="77"/>
      <c r="Y89" s="77"/>
      <c r="Z89" s="60"/>
      <c r="AA89" s="44"/>
      <c r="AB89" s="44"/>
      <c r="AC89" s="44"/>
      <c r="AD89" s="44"/>
      <c r="AE89" s="44"/>
      <c r="AF89" s="44"/>
      <c r="AG89" s="44"/>
      <c r="AH89" s="44"/>
      <c r="AI89" s="44"/>
      <c r="AJ89" s="44"/>
      <c r="AK89" s="44"/>
      <c r="AL89" s="44"/>
      <c r="AM89" s="44"/>
      <c r="AN89" s="44"/>
      <c r="AO89" s="44"/>
      <c r="AP89" s="44"/>
      <c r="AQ89" s="44"/>
      <c r="AR89" s="44"/>
      <c r="AS89" s="44"/>
      <c r="AT89" s="44"/>
      <c r="AU89" s="44"/>
      <c r="AV89" s="61"/>
      <c r="AW89" s="357"/>
      <c r="AX89" s="357"/>
      <c r="AY89" s="357"/>
      <c r="AZ89" s="357"/>
      <c r="BA89" s="357"/>
      <c r="BB89" s="357"/>
      <c r="BC89" s="357"/>
      <c r="BD89" s="357"/>
      <c r="BE89" s="357"/>
      <c r="BF89" s="357"/>
      <c r="BG89" s="357"/>
      <c r="BH89" s="357"/>
      <c r="BI89" s="357"/>
      <c r="BJ89" s="357"/>
      <c r="BK89" s="357"/>
      <c r="BL89" s="357"/>
    </row>
    <row r="90" spans="1:64" ht="50.1" customHeight="1" thickBot="1">
      <c r="A90" s="735" t="s">
        <v>55</v>
      </c>
      <c r="B90" s="258"/>
      <c r="C90" s="41" t="s">
        <v>124</v>
      </c>
      <c r="D90" s="55"/>
      <c r="E90" s="55"/>
      <c r="F90" s="55"/>
      <c r="G90" s="55"/>
      <c r="H90" s="55"/>
      <c r="I90" s="55"/>
      <c r="J90" s="55"/>
      <c r="K90" s="55"/>
      <c r="L90" s="55"/>
      <c r="M90" s="55"/>
      <c r="N90" s="55"/>
      <c r="O90" s="55"/>
      <c r="P90" s="55"/>
      <c r="Q90" s="55"/>
      <c r="R90" s="55"/>
      <c r="S90" s="55"/>
      <c r="T90" s="55"/>
      <c r="U90" s="55"/>
      <c r="V90" s="55"/>
      <c r="W90" s="55"/>
      <c r="X90" s="55"/>
      <c r="Y90" s="55"/>
      <c r="Z90" s="60"/>
      <c r="AA90" s="44"/>
      <c r="AB90" s="44"/>
      <c r="AC90" s="44"/>
      <c r="AD90" s="44"/>
      <c r="AE90" s="44"/>
      <c r="AF90" s="44"/>
      <c r="AG90" s="44"/>
      <c r="AH90" s="44"/>
      <c r="AI90" s="44"/>
      <c r="AJ90" s="44"/>
      <c r="AK90" s="44"/>
      <c r="AL90" s="44"/>
      <c r="AM90" s="44"/>
      <c r="AN90" s="44"/>
      <c r="AO90" s="44"/>
      <c r="AP90" s="44"/>
      <c r="AQ90" s="44"/>
      <c r="AR90" s="44"/>
      <c r="AS90" s="44"/>
      <c r="AT90" s="44"/>
      <c r="AU90" s="44"/>
      <c r="AV90" s="61"/>
      <c r="AW90" s="357"/>
      <c r="AX90" s="357"/>
      <c r="AY90" s="357"/>
      <c r="AZ90" s="357"/>
      <c r="BA90" s="357"/>
      <c r="BB90" s="357"/>
      <c r="BC90" s="357"/>
      <c r="BD90" s="357"/>
      <c r="BE90" s="357"/>
      <c r="BF90" s="357"/>
      <c r="BG90" s="357"/>
      <c r="BH90" s="357"/>
      <c r="BI90" s="357"/>
      <c r="BJ90" s="357"/>
      <c r="BK90" s="357"/>
      <c r="BL90" s="357"/>
    </row>
    <row r="91" spans="1:64" ht="14.45" customHeight="1" thickBot="1">
      <c r="A91" s="735"/>
      <c r="B91" s="261">
        <f>SUM('1 Budgetskema (UDFYLDES)'!D91:AV91)</f>
        <v>0</v>
      </c>
      <c r="C91" s="38" t="s">
        <v>126</v>
      </c>
      <c r="D91" s="54"/>
      <c r="E91" s="53"/>
      <c r="F91" s="53"/>
      <c r="G91" s="53"/>
      <c r="H91" s="53"/>
      <c r="I91" s="53"/>
      <c r="J91" s="53"/>
      <c r="K91" s="53"/>
      <c r="L91" s="53"/>
      <c r="M91" s="53"/>
      <c r="N91" s="53"/>
      <c r="O91" s="53"/>
      <c r="P91" s="53"/>
      <c r="Q91" s="53"/>
      <c r="R91" s="53"/>
      <c r="S91" s="53"/>
      <c r="T91" s="53"/>
      <c r="U91" s="53"/>
      <c r="V91" s="53"/>
      <c r="W91" s="53"/>
      <c r="X91" s="53"/>
      <c r="Y91" s="53"/>
      <c r="Z91" s="62"/>
      <c r="AA91" s="63"/>
      <c r="AB91" s="63"/>
      <c r="AC91" s="63"/>
      <c r="AD91" s="63"/>
      <c r="AE91" s="63"/>
      <c r="AF91" s="63"/>
      <c r="AG91" s="63"/>
      <c r="AH91" s="63"/>
      <c r="AI91" s="63"/>
      <c r="AJ91" s="63"/>
      <c r="AK91" s="63"/>
      <c r="AL91" s="63"/>
      <c r="AM91" s="63"/>
      <c r="AN91" s="63"/>
      <c r="AO91" s="63"/>
      <c r="AP91" s="63"/>
      <c r="AQ91" s="63"/>
      <c r="AR91" s="63"/>
      <c r="AS91" s="63"/>
      <c r="AT91" s="63"/>
      <c r="AU91" s="63"/>
      <c r="AV91" s="64"/>
      <c r="AW91" s="357"/>
      <c r="AX91" s="357"/>
      <c r="AY91" s="357"/>
      <c r="AZ91" s="357"/>
      <c r="BA91" s="357"/>
      <c r="BB91" s="357"/>
      <c r="BC91" s="357"/>
      <c r="BD91" s="357"/>
      <c r="BE91" s="357"/>
      <c r="BF91" s="357"/>
      <c r="BG91" s="357"/>
      <c r="BH91" s="357"/>
      <c r="BI91" s="357"/>
      <c r="BJ91" s="357"/>
      <c r="BK91" s="357"/>
      <c r="BL91" s="357"/>
    </row>
    <row r="92" spans="1:64" ht="21.95" customHeight="1" thickBot="1">
      <c r="A92" s="200" t="s">
        <v>13</v>
      </c>
      <c r="B92" s="318">
        <f>SUM(B77,B81,B83,B85,B91)-B87-B89</f>
        <v>0</v>
      </c>
      <c r="C92" s="76"/>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53"/>
      <c r="AH92" s="353"/>
      <c r="AI92" s="353"/>
      <c r="AJ92" s="353"/>
      <c r="AK92" s="353"/>
      <c r="AL92" s="353"/>
      <c r="AM92" s="353"/>
      <c r="AN92" s="353"/>
      <c r="AO92" s="353"/>
      <c r="AP92" s="353"/>
      <c r="AQ92" s="353"/>
      <c r="AR92" s="353"/>
      <c r="AS92" s="353"/>
      <c r="AT92" s="353"/>
      <c r="AU92" s="353"/>
      <c r="AV92" s="353"/>
      <c r="AW92" s="357"/>
      <c r="AX92" s="357"/>
      <c r="AY92" s="357"/>
      <c r="AZ92" s="357"/>
      <c r="BA92" s="357"/>
      <c r="BB92" s="357"/>
      <c r="BC92" s="357"/>
      <c r="BD92" s="357"/>
      <c r="BE92" s="357"/>
      <c r="BF92" s="357"/>
      <c r="BG92" s="357"/>
      <c r="BH92" s="357"/>
      <c r="BI92" s="357"/>
      <c r="BJ92" s="357"/>
      <c r="BK92" s="357"/>
      <c r="BL92" s="357"/>
    </row>
    <row r="93" spans="1:64" ht="30" customHeight="1" thickBot="1">
      <c r="A93" s="199" t="s">
        <v>217</v>
      </c>
      <c r="B93" s="544"/>
      <c r="C93" s="527">
        <f>IF(B93="",0,IF(D69="Forsknings- og videnformidlingsinstitution",IF(B92=0,0,B93/B92),IF(B77=0,0,B93/B77)))</f>
        <v>0</v>
      </c>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3"/>
      <c r="AF93" s="353"/>
      <c r="AG93" s="353"/>
      <c r="AH93" s="353"/>
      <c r="AI93" s="353"/>
      <c r="AJ93" s="353"/>
      <c r="AK93" s="353"/>
      <c r="AL93" s="353"/>
      <c r="AM93" s="353"/>
      <c r="AN93" s="353"/>
      <c r="AO93" s="353"/>
      <c r="AP93" s="353"/>
      <c r="AQ93" s="353"/>
      <c r="AR93" s="353"/>
      <c r="AS93" s="353"/>
      <c r="AT93" s="353"/>
      <c r="AU93" s="353"/>
      <c r="AV93" s="353"/>
      <c r="AW93" s="357"/>
      <c r="AX93" s="357"/>
      <c r="AY93" s="357"/>
      <c r="AZ93" s="357"/>
      <c r="BA93" s="357"/>
      <c r="BB93" s="357"/>
      <c r="BC93" s="357"/>
      <c r="BD93" s="357"/>
      <c r="BE93" s="357"/>
      <c r="BF93" s="357"/>
      <c r="BG93" s="357"/>
      <c r="BH93" s="357"/>
      <c r="BI93" s="357"/>
      <c r="BJ93" s="357"/>
      <c r="BK93" s="357"/>
      <c r="BL93" s="357"/>
    </row>
    <row r="94" spans="1:64" ht="21.95" customHeight="1" thickBot="1">
      <c r="A94" s="253" t="s">
        <v>339</v>
      </c>
      <c r="B94" s="377">
        <f>SUM(B92:B93)</f>
        <v>0</v>
      </c>
      <c r="C94" s="254"/>
      <c r="D94" s="353"/>
      <c r="E94" s="353"/>
      <c r="F94" s="353"/>
      <c r="G94" s="353"/>
      <c r="H94" s="353"/>
      <c r="I94" s="353"/>
      <c r="J94" s="353"/>
      <c r="K94" s="353"/>
      <c r="L94" s="353"/>
      <c r="M94" s="353"/>
      <c r="N94" s="353"/>
      <c r="O94" s="353"/>
      <c r="P94" s="353"/>
      <c r="Q94" s="353"/>
      <c r="R94" s="353"/>
      <c r="S94" s="353"/>
      <c r="T94" s="353"/>
      <c r="U94" s="353"/>
      <c r="V94" s="353"/>
      <c r="W94" s="353"/>
      <c r="X94" s="353"/>
      <c r="Y94" s="353"/>
      <c r="Z94" s="353"/>
      <c r="AA94" s="353"/>
      <c r="AB94" s="353"/>
      <c r="AC94" s="353"/>
      <c r="AD94" s="353"/>
      <c r="AE94" s="353"/>
      <c r="AF94" s="353"/>
      <c r="AG94" s="353"/>
      <c r="AH94" s="353"/>
      <c r="AI94" s="353"/>
      <c r="AJ94" s="353"/>
      <c r="AK94" s="353"/>
      <c r="AL94" s="353"/>
      <c r="AM94" s="353"/>
      <c r="AN94" s="353"/>
      <c r="AO94" s="353"/>
      <c r="AP94" s="353"/>
      <c r="AQ94" s="353"/>
      <c r="AR94" s="353"/>
      <c r="AS94" s="353"/>
      <c r="AT94" s="353"/>
      <c r="AU94" s="353"/>
      <c r="AV94" s="353"/>
      <c r="AW94" s="357"/>
      <c r="AX94" s="357"/>
      <c r="AY94" s="357"/>
      <c r="AZ94" s="357"/>
      <c r="BA94" s="357"/>
      <c r="BB94" s="357"/>
      <c r="BC94" s="357"/>
      <c r="BD94" s="357"/>
      <c r="BE94" s="357"/>
      <c r="BF94" s="357"/>
      <c r="BG94" s="357"/>
      <c r="BH94" s="357"/>
      <c r="BI94" s="357"/>
      <c r="BJ94" s="357"/>
      <c r="BK94" s="357"/>
      <c r="BL94" s="357"/>
    </row>
    <row r="95" spans="1:64" ht="14.1" customHeight="1">
      <c r="A95" s="353"/>
      <c r="B95" s="353"/>
      <c r="C95" s="353"/>
      <c r="D95" s="353"/>
      <c r="E95" s="353"/>
      <c r="F95" s="353"/>
      <c r="G95" s="353"/>
      <c r="H95" s="353"/>
      <c r="I95" s="353"/>
      <c r="J95" s="353"/>
      <c r="K95" s="353"/>
      <c r="L95" s="353"/>
      <c r="M95" s="353"/>
      <c r="N95" s="353"/>
      <c r="O95" s="353"/>
      <c r="P95" s="353"/>
      <c r="Q95" s="353"/>
      <c r="R95" s="353"/>
      <c r="S95" s="353"/>
      <c r="T95" s="353"/>
      <c r="U95" s="353"/>
      <c r="V95" s="353"/>
      <c r="W95" s="353"/>
      <c r="X95" s="353"/>
      <c r="Y95" s="353"/>
      <c r="Z95" s="353"/>
      <c r="AA95" s="353"/>
      <c r="AB95" s="353"/>
      <c r="AC95" s="353"/>
      <c r="AD95" s="353"/>
      <c r="AE95" s="353"/>
      <c r="AF95" s="353"/>
      <c r="AG95" s="353"/>
      <c r="AH95" s="353"/>
      <c r="AI95" s="353"/>
      <c r="AJ95" s="353"/>
      <c r="AK95" s="353"/>
      <c r="AL95" s="353"/>
      <c r="AM95" s="353"/>
      <c r="AN95" s="353"/>
      <c r="AO95" s="353"/>
      <c r="AP95" s="353"/>
      <c r="AQ95" s="353"/>
      <c r="AR95" s="353"/>
      <c r="AS95" s="353"/>
      <c r="AT95" s="353"/>
      <c r="AU95" s="353"/>
      <c r="AV95" s="353"/>
      <c r="AW95" s="357"/>
      <c r="AX95" s="357"/>
      <c r="AY95" s="357"/>
      <c r="AZ95" s="357"/>
      <c r="BA95" s="357"/>
      <c r="BB95" s="357"/>
      <c r="BC95" s="357"/>
      <c r="BD95" s="357"/>
      <c r="BE95" s="357"/>
      <c r="BF95" s="357"/>
      <c r="BG95" s="357"/>
      <c r="BH95" s="357"/>
      <c r="BI95" s="357"/>
      <c r="BJ95" s="357"/>
      <c r="BK95" s="357"/>
      <c r="BL95" s="357"/>
    </row>
    <row r="96" spans="1:64" ht="14.1" customHeight="1" thickBot="1">
      <c r="A96" s="373"/>
      <c r="B96" s="373"/>
      <c r="C96" s="353"/>
      <c r="D96" s="353"/>
      <c r="E96" s="353"/>
      <c r="F96" s="353"/>
      <c r="G96" s="353"/>
      <c r="H96" s="353"/>
      <c r="I96" s="353"/>
      <c r="J96" s="353"/>
      <c r="K96" s="353"/>
      <c r="L96" s="353"/>
      <c r="M96" s="353"/>
      <c r="N96" s="353"/>
      <c r="O96" s="353"/>
      <c r="P96" s="353"/>
      <c r="Q96" s="353"/>
      <c r="R96" s="353"/>
      <c r="S96" s="353"/>
      <c r="T96" s="353"/>
      <c r="U96" s="353"/>
      <c r="V96" s="353"/>
      <c r="W96" s="353"/>
      <c r="X96" s="353"/>
      <c r="Y96" s="353"/>
      <c r="Z96" s="353"/>
      <c r="AA96" s="353"/>
      <c r="AB96" s="353"/>
      <c r="AC96" s="353"/>
      <c r="AD96" s="353"/>
      <c r="AE96" s="353"/>
      <c r="AF96" s="353"/>
      <c r="AG96" s="353"/>
      <c r="AH96" s="353"/>
      <c r="AI96" s="353"/>
      <c r="AJ96" s="353"/>
      <c r="AK96" s="353"/>
      <c r="AL96" s="353"/>
      <c r="AM96" s="353"/>
      <c r="AN96" s="353"/>
      <c r="AO96" s="353"/>
      <c r="AP96" s="353"/>
      <c r="AQ96" s="353"/>
      <c r="AR96" s="353"/>
      <c r="AS96" s="353"/>
      <c r="AT96" s="353"/>
      <c r="AU96" s="353"/>
      <c r="AV96" s="353"/>
      <c r="AW96" s="357"/>
      <c r="AX96" s="357"/>
      <c r="AY96" s="357"/>
      <c r="AZ96" s="357"/>
      <c r="BA96" s="357"/>
      <c r="BB96" s="357"/>
      <c r="BC96" s="357"/>
      <c r="BD96" s="357"/>
      <c r="BE96" s="357"/>
      <c r="BF96" s="357"/>
      <c r="BG96" s="357"/>
      <c r="BH96" s="357"/>
      <c r="BI96" s="357"/>
      <c r="BJ96" s="357"/>
      <c r="BK96" s="357"/>
      <c r="BL96" s="357"/>
    </row>
    <row r="97" spans="1:64" ht="24.95" customHeight="1" thickTop="1" thickBot="1">
      <c r="A97" s="366" t="s">
        <v>423</v>
      </c>
      <c r="B97" s="367"/>
      <c r="C97" s="358"/>
      <c r="D97" s="368"/>
      <c r="E97" s="358"/>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7"/>
      <c r="AX97" s="357"/>
      <c r="AY97" s="357"/>
      <c r="AZ97" s="357"/>
      <c r="BA97" s="357"/>
      <c r="BB97" s="357"/>
      <c r="BC97" s="357"/>
      <c r="BD97" s="357"/>
      <c r="BE97" s="357"/>
      <c r="BF97" s="357"/>
      <c r="BG97" s="357"/>
      <c r="BH97" s="357"/>
      <c r="BI97" s="357"/>
      <c r="BJ97" s="357"/>
      <c r="BK97" s="357"/>
      <c r="BL97" s="357"/>
    </row>
    <row r="98" spans="1:64" ht="35.1" customHeight="1">
      <c r="A98" s="492" t="str">
        <f>IF(B99&gt;0,"Evt. P-nummer","")</f>
        <v/>
      </c>
      <c r="B98" s="512" t="s">
        <v>392</v>
      </c>
      <c r="C98" s="530" t="s">
        <v>15</v>
      </c>
      <c r="D98" s="531" t="s">
        <v>204</v>
      </c>
      <c r="E98" s="531" t="s">
        <v>113</v>
      </c>
      <c r="F98" s="532" t="s">
        <v>205</v>
      </c>
      <c r="G98" s="359"/>
      <c r="H98" s="359"/>
      <c r="I98" s="359"/>
      <c r="J98" s="359"/>
      <c r="K98" s="359"/>
      <c r="L98" s="359"/>
      <c r="M98" s="359"/>
      <c r="N98" s="359"/>
      <c r="O98" s="359"/>
      <c r="P98" s="359"/>
      <c r="Q98" s="359"/>
      <c r="R98" s="359"/>
      <c r="S98" s="359"/>
      <c r="T98" s="359"/>
      <c r="U98" s="359"/>
      <c r="V98" s="359"/>
      <c r="W98" s="359"/>
      <c r="X98" s="359"/>
      <c r="Y98" s="359"/>
      <c r="Z98" s="359"/>
      <c r="AA98" s="359"/>
      <c r="AB98" s="359"/>
      <c r="AC98" s="359"/>
      <c r="AD98" s="359"/>
      <c r="AE98" s="359"/>
      <c r="AF98" s="359"/>
      <c r="AG98" s="359"/>
      <c r="AH98" s="359"/>
      <c r="AI98" s="359"/>
      <c r="AJ98" s="359"/>
      <c r="AK98" s="359"/>
      <c r="AL98" s="359"/>
      <c r="AM98" s="359"/>
      <c r="AN98" s="359"/>
      <c r="AO98" s="359"/>
      <c r="AP98" s="359"/>
      <c r="AQ98" s="359"/>
      <c r="AR98" s="359"/>
      <c r="AS98" s="359"/>
      <c r="AT98" s="359"/>
      <c r="AU98" s="359"/>
      <c r="AV98" s="359"/>
      <c r="AW98" s="357"/>
      <c r="AX98" s="357"/>
      <c r="AY98" s="357"/>
      <c r="AZ98" s="357"/>
      <c r="BA98" s="357"/>
      <c r="BB98" s="357"/>
      <c r="BC98" s="357"/>
      <c r="BD98" s="357"/>
      <c r="BE98" s="357"/>
      <c r="BF98" s="357"/>
      <c r="BG98" s="357"/>
      <c r="BH98" s="357"/>
      <c r="BI98" s="357"/>
      <c r="BJ98" s="357"/>
      <c r="BK98" s="357"/>
      <c r="BL98" s="357"/>
    </row>
    <row r="99" spans="1:64" ht="35.1" customHeight="1" thickBot="1">
      <c r="A99" s="567"/>
      <c r="B99" s="568"/>
      <c r="C99" s="334"/>
      <c r="D99" s="274"/>
      <c r="E99" s="274"/>
      <c r="F99" s="275"/>
      <c r="G99" s="353"/>
      <c r="H99" s="353"/>
      <c r="I99" s="353"/>
      <c r="J99" s="353"/>
      <c r="K99" s="353"/>
      <c r="L99" s="353"/>
      <c r="M99" s="353"/>
      <c r="N99" s="353"/>
      <c r="O99" s="353"/>
      <c r="P99" s="353"/>
      <c r="Q99" s="353"/>
      <c r="R99" s="353"/>
      <c r="S99" s="353"/>
      <c r="T99" s="353"/>
      <c r="U99" s="353"/>
      <c r="V99" s="353"/>
      <c r="W99" s="353"/>
      <c r="X99" s="353"/>
      <c r="Y99" s="353"/>
      <c r="Z99" s="353"/>
      <c r="AA99" s="353"/>
      <c r="AB99" s="353"/>
      <c r="AC99" s="353"/>
      <c r="AD99" s="353"/>
      <c r="AE99" s="353"/>
      <c r="AF99" s="353"/>
      <c r="AG99" s="353"/>
      <c r="AH99" s="353"/>
      <c r="AI99" s="353"/>
      <c r="AJ99" s="353"/>
      <c r="AK99" s="353"/>
      <c r="AL99" s="353"/>
      <c r="AM99" s="353"/>
      <c r="AN99" s="353"/>
      <c r="AO99" s="353"/>
      <c r="AP99" s="353"/>
      <c r="AQ99" s="353"/>
      <c r="AR99" s="353"/>
      <c r="AS99" s="353"/>
      <c r="AT99" s="353"/>
      <c r="AU99" s="353"/>
      <c r="AV99" s="353"/>
      <c r="AW99" s="357"/>
      <c r="AX99" s="357"/>
      <c r="AY99" s="357"/>
      <c r="AZ99" s="357"/>
      <c r="BA99" s="357"/>
      <c r="BB99" s="357"/>
      <c r="BC99" s="357"/>
      <c r="BD99" s="357"/>
      <c r="BE99" s="357"/>
      <c r="BF99" s="357"/>
      <c r="BG99" s="357"/>
      <c r="BH99" s="357"/>
      <c r="BI99" s="357"/>
      <c r="BJ99" s="357"/>
      <c r="BK99" s="357"/>
      <c r="BL99" s="357"/>
    </row>
    <row r="100" spans="1:64" ht="35.1" customHeight="1">
      <c r="A100" s="528" t="s">
        <v>210</v>
      </c>
      <c r="B100" s="534" t="s">
        <v>406</v>
      </c>
      <c r="C100" s="750"/>
      <c r="D100" s="533" t="s">
        <v>401</v>
      </c>
      <c r="E100" s="533" t="str">
        <f>IF(D101="Ja","Privat finansiering","")</f>
        <v/>
      </c>
      <c r="F100" s="536" t="str">
        <f>IF(D101="Ja","Offentlig finansiering","")</f>
        <v/>
      </c>
      <c r="G100" s="353"/>
      <c r="H100" s="353"/>
      <c r="I100" s="353"/>
      <c r="J100" s="353"/>
      <c r="K100" s="353"/>
      <c r="L100" s="353"/>
      <c r="M100" s="353"/>
      <c r="N100" s="353"/>
      <c r="O100" s="353"/>
      <c r="P100" s="353"/>
      <c r="Q100" s="353"/>
      <c r="R100" s="353"/>
      <c r="S100" s="353"/>
      <c r="T100" s="353"/>
      <c r="U100" s="353"/>
      <c r="V100" s="353"/>
      <c r="W100" s="353"/>
      <c r="X100" s="353"/>
      <c r="Y100" s="353"/>
      <c r="Z100" s="353"/>
      <c r="AA100" s="353"/>
      <c r="AB100" s="353"/>
      <c r="AC100" s="353"/>
      <c r="AD100" s="353"/>
      <c r="AE100" s="353"/>
      <c r="AF100" s="353"/>
      <c r="AG100" s="353"/>
      <c r="AH100" s="353"/>
      <c r="AI100" s="353"/>
      <c r="AJ100" s="353"/>
      <c r="AK100" s="353"/>
      <c r="AL100" s="353"/>
      <c r="AM100" s="353"/>
      <c r="AN100" s="353"/>
      <c r="AO100" s="353"/>
      <c r="AP100" s="353"/>
      <c r="AQ100" s="353"/>
      <c r="AR100" s="353"/>
      <c r="AS100" s="353"/>
      <c r="AT100" s="353"/>
      <c r="AU100" s="353"/>
      <c r="AV100" s="353"/>
      <c r="AW100" s="357"/>
      <c r="AX100" s="357"/>
      <c r="AY100" s="357"/>
      <c r="AZ100" s="357"/>
      <c r="BA100" s="357"/>
      <c r="BB100" s="357"/>
      <c r="BC100" s="357"/>
      <c r="BD100" s="357"/>
      <c r="BE100" s="357"/>
      <c r="BF100" s="357"/>
      <c r="BG100" s="357"/>
      <c r="BH100" s="357"/>
      <c r="BI100" s="357"/>
      <c r="BJ100" s="357"/>
      <c r="BK100" s="357"/>
      <c r="BL100" s="357"/>
    </row>
    <row r="101" spans="1:64" ht="35.1" customHeight="1" thickBot="1">
      <c r="A101" s="335" t="str">
        <f>'3 Samlet budget (AUTOGENERERES)'!F125</f>
        <v/>
      </c>
      <c r="B101" s="508" t="str">
        <f>'3 Samlet budget (AUTOGENERERES)'!F126</f>
        <v/>
      </c>
      <c r="C101" s="751"/>
      <c r="D101" s="514"/>
      <c r="E101" s="539"/>
      <c r="F101" s="516"/>
      <c r="G101" s="353"/>
      <c r="H101" s="353"/>
      <c r="I101" s="353"/>
      <c r="J101" s="353"/>
      <c r="K101" s="353"/>
      <c r="L101" s="353"/>
      <c r="M101" s="353"/>
      <c r="N101" s="353"/>
      <c r="O101" s="353"/>
      <c r="P101" s="353"/>
      <c r="Q101" s="353"/>
      <c r="R101" s="353"/>
      <c r="S101" s="353"/>
      <c r="T101" s="353"/>
      <c r="U101" s="353"/>
      <c r="V101" s="353"/>
      <c r="W101" s="353"/>
      <c r="X101" s="353"/>
      <c r="Y101" s="353"/>
      <c r="Z101" s="353"/>
      <c r="AA101" s="353"/>
      <c r="AB101" s="353"/>
      <c r="AC101" s="353"/>
      <c r="AD101" s="353"/>
      <c r="AE101" s="353"/>
      <c r="AF101" s="353"/>
      <c r="AG101" s="353"/>
      <c r="AH101" s="353"/>
      <c r="AI101" s="353"/>
      <c r="AJ101" s="353"/>
      <c r="AK101" s="353"/>
      <c r="AL101" s="353"/>
      <c r="AM101" s="353"/>
      <c r="AN101" s="353"/>
      <c r="AO101" s="353"/>
      <c r="AP101" s="353"/>
      <c r="AQ101" s="353"/>
      <c r="AR101" s="353"/>
      <c r="AS101" s="353"/>
      <c r="AT101" s="353"/>
      <c r="AU101" s="353"/>
      <c r="AV101" s="353"/>
      <c r="AW101" s="357"/>
      <c r="AX101" s="357"/>
      <c r="AY101" s="357"/>
      <c r="AZ101" s="357"/>
      <c r="BA101" s="357"/>
      <c r="BB101" s="357"/>
      <c r="BC101" s="357"/>
      <c r="BD101" s="357"/>
      <c r="BE101" s="357"/>
      <c r="BF101" s="357"/>
      <c r="BG101" s="357"/>
      <c r="BH101" s="357"/>
      <c r="BI101" s="357"/>
      <c r="BJ101" s="357"/>
      <c r="BK101" s="357"/>
      <c r="BL101" s="357"/>
    </row>
    <row r="102" spans="1:64" ht="14.1" customHeight="1">
      <c r="A102" s="353"/>
      <c r="B102" s="353"/>
      <c r="C102" s="353"/>
      <c r="D102" s="353"/>
      <c r="E102" s="353"/>
      <c r="F102" s="353"/>
      <c r="G102" s="353"/>
      <c r="H102" s="353"/>
      <c r="I102" s="353"/>
      <c r="J102" s="353"/>
      <c r="K102" s="353"/>
      <c r="L102" s="353"/>
      <c r="M102" s="353"/>
      <c r="N102" s="353"/>
      <c r="O102" s="353"/>
      <c r="P102" s="353"/>
      <c r="Q102" s="353"/>
      <c r="R102" s="353"/>
      <c r="S102" s="353"/>
      <c r="T102" s="353"/>
      <c r="U102" s="353"/>
      <c r="V102" s="353"/>
      <c r="W102" s="353"/>
      <c r="X102" s="353"/>
      <c r="Y102" s="353"/>
      <c r="Z102" s="353"/>
      <c r="AA102" s="353"/>
      <c r="AB102" s="353"/>
      <c r="AC102" s="353"/>
      <c r="AD102" s="353"/>
      <c r="AE102" s="353"/>
      <c r="AF102" s="353"/>
      <c r="AG102" s="353"/>
      <c r="AH102" s="353"/>
      <c r="AI102" s="353"/>
      <c r="AJ102" s="353"/>
      <c r="AK102" s="353"/>
      <c r="AL102" s="353"/>
      <c r="AM102" s="353"/>
      <c r="AN102" s="353"/>
      <c r="AO102" s="353"/>
      <c r="AP102" s="353"/>
      <c r="AQ102" s="353"/>
      <c r="AR102" s="353"/>
      <c r="AS102" s="353"/>
      <c r="AT102" s="353"/>
      <c r="AU102" s="353"/>
      <c r="AV102" s="353"/>
      <c r="AW102" s="357"/>
      <c r="AX102" s="357"/>
      <c r="AY102" s="357"/>
      <c r="AZ102" s="357"/>
      <c r="BA102" s="357"/>
      <c r="BB102" s="357"/>
      <c r="BC102" s="357"/>
      <c r="BD102" s="357"/>
      <c r="BE102" s="357"/>
      <c r="BF102" s="357"/>
      <c r="BG102" s="357"/>
      <c r="BH102" s="357"/>
      <c r="BI102" s="357"/>
      <c r="BJ102" s="357"/>
      <c r="BK102" s="357"/>
      <c r="BL102" s="357"/>
    </row>
    <row r="103" spans="1:64" ht="15.75" customHeight="1" thickBot="1">
      <c r="A103" s="354" t="s">
        <v>431</v>
      </c>
      <c r="B103" s="354" t="s">
        <v>203</v>
      </c>
      <c r="C103" s="372" t="s">
        <v>123</v>
      </c>
      <c r="D103" s="370" t="s">
        <v>127</v>
      </c>
      <c r="E103" s="370" t="s">
        <v>128</v>
      </c>
      <c r="F103" s="370" t="s">
        <v>129</v>
      </c>
      <c r="G103" s="370" t="s">
        <v>130</v>
      </c>
      <c r="H103" s="370" t="s">
        <v>131</v>
      </c>
      <c r="I103" s="370" t="s">
        <v>132</v>
      </c>
      <c r="J103" s="370" t="s">
        <v>133</v>
      </c>
      <c r="K103" s="370" t="s">
        <v>134</v>
      </c>
      <c r="L103" s="370" t="s">
        <v>135</v>
      </c>
      <c r="M103" s="370" t="s">
        <v>136</v>
      </c>
      <c r="N103" s="370" t="s">
        <v>137</v>
      </c>
      <c r="O103" s="370" t="s">
        <v>138</v>
      </c>
      <c r="P103" s="370" t="s">
        <v>139</v>
      </c>
      <c r="Q103" s="370" t="s">
        <v>140</v>
      </c>
      <c r="R103" s="370" t="s">
        <v>141</v>
      </c>
      <c r="S103" s="370" t="s">
        <v>142</v>
      </c>
      <c r="T103" s="370" t="s">
        <v>143</v>
      </c>
      <c r="U103" s="370" t="s">
        <v>144</v>
      </c>
      <c r="V103" s="370" t="s">
        <v>145</v>
      </c>
      <c r="W103" s="370" t="s">
        <v>146</v>
      </c>
      <c r="X103" s="370" t="s">
        <v>147</v>
      </c>
      <c r="Y103" s="370" t="s">
        <v>148</v>
      </c>
      <c r="Z103" s="371" t="s">
        <v>155</v>
      </c>
      <c r="AA103" s="357"/>
      <c r="AB103" s="357"/>
      <c r="AC103" s="357"/>
      <c r="AD103" s="357"/>
      <c r="AE103" s="357"/>
      <c r="AF103" s="357"/>
      <c r="AG103" s="357"/>
      <c r="AH103" s="357"/>
      <c r="AI103" s="357"/>
      <c r="AJ103" s="357"/>
      <c r="AK103" s="357"/>
      <c r="AL103" s="357"/>
      <c r="AM103" s="357"/>
      <c r="AN103" s="357"/>
      <c r="AO103" s="357"/>
      <c r="AP103" s="357"/>
      <c r="AQ103" s="357"/>
      <c r="AR103" s="357"/>
      <c r="AS103" s="357"/>
      <c r="AT103" s="357"/>
      <c r="AU103" s="357"/>
      <c r="AV103" s="357"/>
      <c r="AW103" s="357"/>
      <c r="AX103" s="357"/>
      <c r="AY103" s="357"/>
      <c r="AZ103" s="357"/>
      <c r="BA103" s="357"/>
      <c r="BB103" s="357"/>
      <c r="BC103" s="357"/>
      <c r="BD103" s="357"/>
      <c r="BE103" s="357"/>
      <c r="BF103" s="357"/>
      <c r="BG103" s="357"/>
      <c r="BH103" s="357"/>
      <c r="BI103" s="357"/>
      <c r="BJ103" s="357"/>
      <c r="BK103" s="357"/>
      <c r="BL103" s="357"/>
    </row>
    <row r="104" spans="1:64" ht="50.1" customHeight="1">
      <c r="A104" s="736" t="s">
        <v>54</v>
      </c>
      <c r="B104" s="262"/>
      <c r="C104" s="46" t="s">
        <v>124</v>
      </c>
      <c r="D104" s="55"/>
      <c r="E104" s="55"/>
      <c r="F104" s="55"/>
      <c r="G104" s="55"/>
      <c r="H104" s="55"/>
      <c r="I104" s="55"/>
      <c r="J104" s="55"/>
      <c r="K104" s="55"/>
      <c r="L104" s="55"/>
      <c r="M104" s="55"/>
      <c r="N104" s="55"/>
      <c r="O104" s="55"/>
      <c r="P104" s="55"/>
      <c r="Q104" s="55"/>
      <c r="R104" s="55"/>
      <c r="S104" s="55"/>
      <c r="T104" s="55"/>
      <c r="U104" s="55"/>
      <c r="V104" s="55"/>
      <c r="W104" s="55"/>
      <c r="X104" s="55"/>
      <c r="Y104" s="55"/>
      <c r="Z104" s="57"/>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9"/>
      <c r="AW104" s="357"/>
      <c r="AX104" s="357"/>
      <c r="AY104" s="357"/>
      <c r="AZ104" s="357"/>
      <c r="BA104" s="357"/>
      <c r="BB104" s="357"/>
      <c r="BC104" s="357"/>
      <c r="BD104" s="357"/>
      <c r="BE104" s="357"/>
      <c r="BF104" s="357"/>
      <c r="BG104" s="357"/>
      <c r="BH104" s="357"/>
      <c r="BI104" s="357"/>
      <c r="BJ104" s="357"/>
      <c r="BK104" s="357"/>
      <c r="BL104" s="357"/>
    </row>
    <row r="105" spans="1:64" ht="14.45" customHeight="1">
      <c r="A105" s="738"/>
      <c r="B105" s="255"/>
      <c r="C105" s="37" t="s">
        <v>125</v>
      </c>
      <c r="D105" s="42"/>
      <c r="E105" s="42"/>
      <c r="F105" s="42"/>
      <c r="G105" s="42"/>
      <c r="H105" s="42"/>
      <c r="I105" s="42"/>
      <c r="J105" s="42"/>
      <c r="K105" s="42"/>
      <c r="L105" s="42"/>
      <c r="M105" s="42"/>
      <c r="N105" s="42"/>
      <c r="O105" s="42"/>
      <c r="P105" s="42"/>
      <c r="Q105" s="42"/>
      <c r="R105" s="42"/>
      <c r="S105" s="42"/>
      <c r="T105" s="42"/>
      <c r="U105" s="42"/>
      <c r="V105" s="42"/>
      <c r="W105" s="42"/>
      <c r="X105" s="42"/>
      <c r="Y105" s="42"/>
      <c r="Z105" s="60"/>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61"/>
      <c r="AW105" s="357"/>
      <c r="AX105" s="357"/>
      <c r="AY105" s="357"/>
      <c r="AZ105" s="357"/>
      <c r="BA105" s="357"/>
      <c r="BB105" s="357"/>
      <c r="BC105" s="357"/>
      <c r="BD105" s="357"/>
      <c r="BE105" s="357"/>
      <c r="BF105" s="357"/>
      <c r="BG105" s="357"/>
      <c r="BH105" s="357"/>
      <c r="BI105" s="357"/>
      <c r="BJ105" s="357"/>
      <c r="BK105" s="357"/>
      <c r="BL105" s="357"/>
    </row>
    <row r="106" spans="1:64" ht="14.45" customHeight="1" thickBot="1">
      <c r="A106" s="738"/>
      <c r="B106" s="256" t="str">
        <f>_xlfn.CONCAT(SUM('1 Budgetskema (UDFYLDES)'!D106:AV106)," timer")</f>
        <v>0 timer</v>
      </c>
      <c r="C106" s="37" t="s">
        <v>9</v>
      </c>
      <c r="D106" s="42"/>
      <c r="E106" s="42"/>
      <c r="F106" s="42"/>
      <c r="G106" s="42"/>
      <c r="H106" s="42"/>
      <c r="I106" s="42"/>
      <c r="J106" s="42"/>
      <c r="K106" s="42"/>
      <c r="L106" s="42"/>
      <c r="M106" s="42"/>
      <c r="N106" s="42"/>
      <c r="O106" s="42"/>
      <c r="P106" s="42"/>
      <c r="Q106" s="42"/>
      <c r="R106" s="42"/>
      <c r="S106" s="42"/>
      <c r="T106" s="42"/>
      <c r="U106" s="42"/>
      <c r="V106" s="42"/>
      <c r="W106" s="42"/>
      <c r="X106" s="42"/>
      <c r="Y106" s="42"/>
      <c r="Z106" s="60"/>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61"/>
      <c r="AW106" s="357"/>
      <c r="AX106" s="357"/>
      <c r="AY106" s="357"/>
      <c r="AZ106" s="357"/>
      <c r="BA106" s="357"/>
      <c r="BB106" s="357"/>
      <c r="BC106" s="357"/>
      <c r="BD106" s="357"/>
      <c r="BE106" s="357"/>
      <c r="BF106" s="357"/>
      <c r="BG106" s="357"/>
      <c r="BH106" s="357"/>
      <c r="BI106" s="357"/>
      <c r="BJ106" s="357"/>
      <c r="BK106" s="357"/>
      <c r="BL106" s="357"/>
    </row>
    <row r="107" spans="1:64" ht="14.45" customHeight="1" thickBot="1">
      <c r="A107" s="737"/>
      <c r="B107" s="257">
        <f>SUM('1 Budgetskema (UDFYLDES)'!D107:AV107)</f>
        <v>0</v>
      </c>
      <c r="C107" s="38" t="s">
        <v>126</v>
      </c>
      <c r="D107" s="52" t="str">
        <f>IF(D105*D106=0,"",(D105*D106))</f>
        <v/>
      </c>
      <c r="E107" s="52" t="str">
        <f t="shared" ref="E107:AV107" si="6">IF(E105*E106=0,"",(E105*E106))</f>
        <v/>
      </c>
      <c r="F107" s="52" t="str">
        <f t="shared" si="6"/>
        <v/>
      </c>
      <c r="G107" s="52" t="str">
        <f t="shared" si="6"/>
        <v/>
      </c>
      <c r="H107" s="52" t="str">
        <f t="shared" si="6"/>
        <v/>
      </c>
      <c r="I107" s="52" t="str">
        <f t="shared" si="6"/>
        <v/>
      </c>
      <c r="J107" s="52" t="str">
        <f t="shared" si="6"/>
        <v/>
      </c>
      <c r="K107" s="52" t="str">
        <f t="shared" si="6"/>
        <v/>
      </c>
      <c r="L107" s="52" t="str">
        <f t="shared" si="6"/>
        <v/>
      </c>
      <c r="M107" s="52" t="str">
        <f t="shared" si="6"/>
        <v/>
      </c>
      <c r="N107" s="52" t="str">
        <f t="shared" si="6"/>
        <v/>
      </c>
      <c r="O107" s="52" t="str">
        <f t="shared" si="6"/>
        <v/>
      </c>
      <c r="P107" s="52" t="str">
        <f t="shared" si="6"/>
        <v/>
      </c>
      <c r="Q107" s="52" t="str">
        <f t="shared" si="6"/>
        <v/>
      </c>
      <c r="R107" s="52" t="str">
        <f t="shared" si="6"/>
        <v/>
      </c>
      <c r="S107" s="52" t="str">
        <f t="shared" si="6"/>
        <v/>
      </c>
      <c r="T107" s="52" t="str">
        <f t="shared" si="6"/>
        <v/>
      </c>
      <c r="U107" s="52" t="str">
        <f t="shared" si="6"/>
        <v/>
      </c>
      <c r="V107" s="52" t="str">
        <f t="shared" si="6"/>
        <v/>
      </c>
      <c r="W107" s="52" t="str">
        <f t="shared" si="6"/>
        <v/>
      </c>
      <c r="X107" s="52" t="str">
        <f t="shared" si="6"/>
        <v/>
      </c>
      <c r="Y107" s="52" t="str">
        <f t="shared" si="6"/>
        <v/>
      </c>
      <c r="Z107" s="65" t="str">
        <f t="shared" si="6"/>
        <v/>
      </c>
      <c r="AA107" s="66" t="str">
        <f t="shared" si="6"/>
        <v/>
      </c>
      <c r="AB107" s="66" t="str">
        <f t="shared" si="6"/>
        <v/>
      </c>
      <c r="AC107" s="66" t="str">
        <f t="shared" si="6"/>
        <v/>
      </c>
      <c r="AD107" s="66" t="str">
        <f t="shared" si="6"/>
        <v/>
      </c>
      <c r="AE107" s="66" t="str">
        <f t="shared" si="6"/>
        <v/>
      </c>
      <c r="AF107" s="66" t="str">
        <f t="shared" si="6"/>
        <v/>
      </c>
      <c r="AG107" s="66" t="str">
        <f t="shared" si="6"/>
        <v/>
      </c>
      <c r="AH107" s="66" t="str">
        <f t="shared" si="6"/>
        <v/>
      </c>
      <c r="AI107" s="66" t="str">
        <f t="shared" si="6"/>
        <v/>
      </c>
      <c r="AJ107" s="66" t="str">
        <f t="shared" si="6"/>
        <v/>
      </c>
      <c r="AK107" s="66" t="str">
        <f t="shared" si="6"/>
        <v/>
      </c>
      <c r="AL107" s="66" t="str">
        <f t="shared" si="6"/>
        <v/>
      </c>
      <c r="AM107" s="66" t="str">
        <f t="shared" si="6"/>
        <v/>
      </c>
      <c r="AN107" s="66" t="str">
        <f t="shared" si="6"/>
        <v/>
      </c>
      <c r="AO107" s="66" t="str">
        <f t="shared" si="6"/>
        <v/>
      </c>
      <c r="AP107" s="66" t="str">
        <f t="shared" si="6"/>
        <v/>
      </c>
      <c r="AQ107" s="66" t="str">
        <f t="shared" si="6"/>
        <v/>
      </c>
      <c r="AR107" s="66" t="str">
        <f t="shared" si="6"/>
        <v/>
      </c>
      <c r="AS107" s="66" t="str">
        <f t="shared" si="6"/>
        <v/>
      </c>
      <c r="AT107" s="66" t="str">
        <f t="shared" si="6"/>
        <v/>
      </c>
      <c r="AU107" s="66" t="str">
        <f t="shared" si="6"/>
        <v/>
      </c>
      <c r="AV107" s="67" t="str">
        <f t="shared" si="6"/>
        <v/>
      </c>
      <c r="AW107" s="357"/>
      <c r="AX107" s="357"/>
      <c r="AY107" s="357"/>
      <c r="AZ107" s="357"/>
      <c r="BA107" s="357"/>
      <c r="BB107" s="357"/>
      <c r="BC107" s="357"/>
      <c r="BD107" s="357"/>
      <c r="BE107" s="357"/>
      <c r="BF107" s="357"/>
      <c r="BG107" s="357"/>
      <c r="BH107" s="357"/>
      <c r="BI107" s="357"/>
      <c r="BJ107" s="357"/>
      <c r="BK107" s="357"/>
      <c r="BL107" s="357"/>
    </row>
    <row r="108" spans="1:64" ht="50.1" customHeight="1">
      <c r="A108" s="738" t="s">
        <v>3</v>
      </c>
      <c r="B108" s="258"/>
      <c r="C108" s="41" t="s">
        <v>124</v>
      </c>
      <c r="D108" s="145"/>
      <c r="E108" s="56"/>
      <c r="F108" s="56"/>
      <c r="G108" s="56"/>
      <c r="H108" s="56"/>
      <c r="I108" s="56"/>
      <c r="J108" s="56"/>
      <c r="K108" s="56"/>
      <c r="L108" s="56"/>
      <c r="M108" s="56"/>
      <c r="N108" s="56"/>
      <c r="O108" s="56"/>
      <c r="P108" s="56"/>
      <c r="Q108" s="56"/>
      <c r="R108" s="56"/>
      <c r="S108" s="56"/>
      <c r="T108" s="56"/>
      <c r="U108" s="56"/>
      <c r="V108" s="56"/>
      <c r="W108" s="56"/>
      <c r="X108" s="56"/>
      <c r="Y108" s="56"/>
      <c r="Z108" s="60"/>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61"/>
      <c r="AW108" s="357"/>
      <c r="AX108" s="357"/>
      <c r="AY108" s="357"/>
      <c r="AZ108" s="357"/>
      <c r="BA108" s="357"/>
      <c r="BB108" s="357"/>
      <c r="BC108" s="357"/>
      <c r="BD108" s="357"/>
      <c r="BE108" s="357"/>
      <c r="BF108" s="357"/>
      <c r="BG108" s="357"/>
      <c r="BH108" s="357"/>
      <c r="BI108" s="357"/>
      <c r="BJ108" s="357"/>
      <c r="BK108" s="357"/>
      <c r="BL108" s="357"/>
    </row>
    <row r="109" spans="1:64" ht="14.45" customHeight="1">
      <c r="A109" s="738"/>
      <c r="B109" s="259"/>
      <c r="C109" s="37" t="s">
        <v>125</v>
      </c>
      <c r="D109" s="42"/>
      <c r="E109" s="42"/>
      <c r="F109" s="42"/>
      <c r="G109" s="42"/>
      <c r="H109" s="42"/>
      <c r="I109" s="42"/>
      <c r="J109" s="42"/>
      <c r="K109" s="42"/>
      <c r="L109" s="42"/>
      <c r="M109" s="42"/>
      <c r="N109" s="42"/>
      <c r="O109" s="42"/>
      <c r="P109" s="42"/>
      <c r="Q109" s="42"/>
      <c r="R109" s="42"/>
      <c r="S109" s="42"/>
      <c r="T109" s="42"/>
      <c r="U109" s="42"/>
      <c r="V109" s="42"/>
      <c r="W109" s="42"/>
      <c r="X109" s="42"/>
      <c r="Y109" s="42"/>
      <c r="Z109" s="60"/>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61"/>
      <c r="AW109" s="357"/>
      <c r="AX109" s="357"/>
      <c r="AY109" s="357"/>
      <c r="AZ109" s="357"/>
      <c r="BA109" s="357"/>
      <c r="BB109" s="357"/>
      <c r="BC109" s="357"/>
      <c r="BD109" s="357"/>
      <c r="BE109" s="357"/>
      <c r="BF109" s="357"/>
      <c r="BG109" s="357"/>
      <c r="BH109" s="357"/>
      <c r="BI109" s="357"/>
      <c r="BJ109" s="357"/>
      <c r="BK109" s="357"/>
      <c r="BL109" s="357"/>
    </row>
    <row r="110" spans="1:64" ht="14.45" customHeight="1">
      <c r="A110" s="738"/>
      <c r="B110" s="259"/>
      <c r="C110" s="37" t="s">
        <v>9</v>
      </c>
      <c r="D110" s="42"/>
      <c r="E110" s="42"/>
      <c r="F110" s="42"/>
      <c r="G110" s="42"/>
      <c r="H110" s="42"/>
      <c r="I110" s="42"/>
      <c r="J110" s="42"/>
      <c r="K110" s="42"/>
      <c r="L110" s="42"/>
      <c r="M110" s="42"/>
      <c r="N110" s="42"/>
      <c r="O110" s="42"/>
      <c r="P110" s="42"/>
      <c r="Q110" s="42"/>
      <c r="R110" s="42"/>
      <c r="S110" s="42"/>
      <c r="T110" s="42"/>
      <c r="U110" s="42"/>
      <c r="V110" s="42"/>
      <c r="W110" s="42"/>
      <c r="X110" s="42"/>
      <c r="Y110" s="42"/>
      <c r="Z110" s="60"/>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61"/>
      <c r="AW110" s="357"/>
      <c r="AX110" s="357"/>
      <c r="AY110" s="357"/>
      <c r="AZ110" s="357"/>
      <c r="BA110" s="357"/>
      <c r="BB110" s="357"/>
      <c r="BC110" s="357"/>
      <c r="BD110" s="357"/>
      <c r="BE110" s="357"/>
      <c r="BF110" s="357"/>
      <c r="BG110" s="357"/>
      <c r="BH110" s="357"/>
      <c r="BI110" s="357"/>
      <c r="BJ110" s="357"/>
      <c r="BK110" s="357"/>
      <c r="BL110" s="357"/>
    </row>
    <row r="111" spans="1:64" ht="14.45" customHeight="1" thickBot="1">
      <c r="A111" s="738"/>
      <c r="B111" s="260">
        <f>SUM('1 Budgetskema (UDFYLDES)'!D111:AV111)</f>
        <v>0</v>
      </c>
      <c r="C111" s="40" t="s">
        <v>126</v>
      </c>
      <c r="D111" s="51" t="str">
        <f t="shared" ref="D111:AV111" si="7">IF(D109*D110=0,"",(D109*D110))</f>
        <v/>
      </c>
      <c r="E111" s="51" t="str">
        <f t="shared" si="7"/>
        <v/>
      </c>
      <c r="F111" s="51" t="str">
        <f t="shared" si="7"/>
        <v/>
      </c>
      <c r="G111" s="51" t="str">
        <f t="shared" si="7"/>
        <v/>
      </c>
      <c r="H111" s="51" t="str">
        <f t="shared" si="7"/>
        <v/>
      </c>
      <c r="I111" s="51" t="str">
        <f t="shared" si="7"/>
        <v/>
      </c>
      <c r="J111" s="51" t="str">
        <f t="shared" si="7"/>
        <v/>
      </c>
      <c r="K111" s="51" t="str">
        <f t="shared" si="7"/>
        <v/>
      </c>
      <c r="L111" s="51" t="str">
        <f t="shared" si="7"/>
        <v/>
      </c>
      <c r="M111" s="51" t="str">
        <f t="shared" si="7"/>
        <v/>
      </c>
      <c r="N111" s="51" t="str">
        <f t="shared" si="7"/>
        <v/>
      </c>
      <c r="O111" s="51" t="str">
        <f t="shared" si="7"/>
        <v/>
      </c>
      <c r="P111" s="51" t="str">
        <f t="shared" si="7"/>
        <v/>
      </c>
      <c r="Q111" s="51" t="str">
        <f t="shared" si="7"/>
        <v/>
      </c>
      <c r="R111" s="51" t="str">
        <f t="shared" si="7"/>
        <v/>
      </c>
      <c r="S111" s="51" t="str">
        <f t="shared" si="7"/>
        <v/>
      </c>
      <c r="T111" s="51" t="str">
        <f t="shared" si="7"/>
        <v/>
      </c>
      <c r="U111" s="51" t="str">
        <f t="shared" si="7"/>
        <v/>
      </c>
      <c r="V111" s="51" t="str">
        <f t="shared" si="7"/>
        <v/>
      </c>
      <c r="W111" s="51" t="str">
        <f t="shared" si="7"/>
        <v/>
      </c>
      <c r="X111" s="51" t="str">
        <f t="shared" si="7"/>
        <v/>
      </c>
      <c r="Y111" s="51" t="str">
        <f t="shared" si="7"/>
        <v/>
      </c>
      <c r="Z111" s="65" t="str">
        <f t="shared" si="7"/>
        <v/>
      </c>
      <c r="AA111" s="66" t="str">
        <f t="shared" si="7"/>
        <v/>
      </c>
      <c r="AB111" s="66" t="str">
        <f t="shared" si="7"/>
        <v/>
      </c>
      <c r="AC111" s="66" t="str">
        <f t="shared" si="7"/>
        <v/>
      </c>
      <c r="AD111" s="66" t="str">
        <f t="shared" si="7"/>
        <v/>
      </c>
      <c r="AE111" s="66" t="str">
        <f t="shared" si="7"/>
        <v/>
      </c>
      <c r="AF111" s="66" t="str">
        <f t="shared" si="7"/>
        <v/>
      </c>
      <c r="AG111" s="66" t="str">
        <f t="shared" si="7"/>
        <v/>
      </c>
      <c r="AH111" s="66" t="str">
        <f t="shared" si="7"/>
        <v/>
      </c>
      <c r="AI111" s="66" t="str">
        <f t="shared" si="7"/>
        <v/>
      </c>
      <c r="AJ111" s="66" t="str">
        <f t="shared" si="7"/>
        <v/>
      </c>
      <c r="AK111" s="66" t="str">
        <f t="shared" si="7"/>
        <v/>
      </c>
      <c r="AL111" s="66" t="str">
        <f t="shared" si="7"/>
        <v/>
      </c>
      <c r="AM111" s="66" t="str">
        <f t="shared" si="7"/>
        <v/>
      </c>
      <c r="AN111" s="66" t="str">
        <f t="shared" si="7"/>
        <v/>
      </c>
      <c r="AO111" s="66" t="str">
        <f t="shared" si="7"/>
        <v/>
      </c>
      <c r="AP111" s="66" t="str">
        <f t="shared" si="7"/>
        <v/>
      </c>
      <c r="AQ111" s="66" t="str">
        <f t="shared" si="7"/>
        <v/>
      </c>
      <c r="AR111" s="66" t="str">
        <f t="shared" si="7"/>
        <v/>
      </c>
      <c r="AS111" s="66" t="str">
        <f t="shared" si="7"/>
        <v/>
      </c>
      <c r="AT111" s="66" t="str">
        <f t="shared" si="7"/>
        <v/>
      </c>
      <c r="AU111" s="66" t="str">
        <f t="shared" si="7"/>
        <v/>
      </c>
      <c r="AV111" s="67" t="str">
        <f t="shared" si="7"/>
        <v/>
      </c>
      <c r="AW111" s="357"/>
      <c r="AX111" s="357"/>
      <c r="AY111" s="357"/>
      <c r="AZ111" s="357"/>
      <c r="BA111" s="357"/>
      <c r="BB111" s="357"/>
      <c r="BC111" s="357"/>
      <c r="BD111" s="357"/>
      <c r="BE111" s="357"/>
      <c r="BF111" s="357"/>
      <c r="BG111" s="357"/>
      <c r="BH111" s="357"/>
      <c r="BI111" s="357"/>
      <c r="BJ111" s="357"/>
      <c r="BK111" s="357"/>
      <c r="BL111" s="357"/>
    </row>
    <row r="112" spans="1:64" ht="50.1" customHeight="1" thickBot="1">
      <c r="A112" s="735" t="s">
        <v>56</v>
      </c>
      <c r="B112" s="258"/>
      <c r="C112" s="39" t="s">
        <v>124</v>
      </c>
      <c r="D112" s="55"/>
      <c r="E112" s="55"/>
      <c r="F112" s="55"/>
      <c r="G112" s="55"/>
      <c r="H112" s="55"/>
      <c r="I112" s="55"/>
      <c r="J112" s="55"/>
      <c r="K112" s="55"/>
      <c r="L112" s="55"/>
      <c r="M112" s="55"/>
      <c r="N112" s="55"/>
      <c r="O112" s="55"/>
      <c r="P112" s="55"/>
      <c r="Q112" s="55"/>
      <c r="R112" s="55"/>
      <c r="S112" s="55"/>
      <c r="T112" s="55"/>
      <c r="U112" s="55"/>
      <c r="V112" s="55"/>
      <c r="W112" s="55"/>
      <c r="X112" s="55"/>
      <c r="Y112" s="55"/>
      <c r="Z112" s="60"/>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61"/>
      <c r="AW112" s="357"/>
      <c r="AX112" s="357"/>
      <c r="AY112" s="357"/>
      <c r="AZ112" s="357"/>
      <c r="BA112" s="357"/>
      <c r="BB112" s="357"/>
      <c r="BC112" s="357"/>
      <c r="BD112" s="357"/>
      <c r="BE112" s="357"/>
      <c r="BF112" s="357"/>
      <c r="BG112" s="357"/>
      <c r="BH112" s="357"/>
      <c r="BI112" s="357"/>
      <c r="BJ112" s="357"/>
      <c r="BK112" s="357"/>
      <c r="BL112" s="357"/>
    </row>
    <row r="113" spans="1:64" ht="14.45" customHeight="1" thickBot="1">
      <c r="A113" s="735"/>
      <c r="B113" s="261">
        <f>SUM('1 Budgetskema (UDFYLDES)'!D113:AV113)</f>
        <v>0</v>
      </c>
      <c r="C113" s="38" t="s">
        <v>126</v>
      </c>
      <c r="D113" s="53"/>
      <c r="E113" s="53"/>
      <c r="F113" s="53"/>
      <c r="G113" s="53"/>
      <c r="H113" s="53"/>
      <c r="I113" s="53"/>
      <c r="J113" s="53"/>
      <c r="K113" s="53"/>
      <c r="L113" s="53"/>
      <c r="M113" s="53"/>
      <c r="N113" s="53"/>
      <c r="O113" s="53"/>
      <c r="P113" s="53"/>
      <c r="Q113" s="53"/>
      <c r="R113" s="53"/>
      <c r="S113" s="53"/>
      <c r="T113" s="53"/>
      <c r="U113" s="53"/>
      <c r="V113" s="53"/>
      <c r="W113" s="53"/>
      <c r="X113" s="53"/>
      <c r="Y113" s="53"/>
      <c r="Z113" s="60"/>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61"/>
      <c r="AW113" s="357"/>
      <c r="AX113" s="357"/>
      <c r="AY113" s="357"/>
      <c r="AZ113" s="357"/>
      <c r="BA113" s="357"/>
      <c r="BB113" s="357"/>
      <c r="BC113" s="357"/>
      <c r="BD113" s="357"/>
      <c r="BE113" s="357"/>
      <c r="BF113" s="357"/>
      <c r="BG113" s="357"/>
      <c r="BH113" s="357"/>
      <c r="BI113" s="357"/>
      <c r="BJ113" s="357"/>
      <c r="BK113" s="357"/>
      <c r="BL113" s="357"/>
    </row>
    <row r="114" spans="1:64" ht="50.1" customHeight="1" thickBot="1">
      <c r="A114" s="735" t="s">
        <v>24</v>
      </c>
      <c r="B114" s="258"/>
      <c r="C114" s="39" t="s">
        <v>124</v>
      </c>
      <c r="D114" s="55"/>
      <c r="E114" s="55"/>
      <c r="F114" s="55"/>
      <c r="G114" s="55"/>
      <c r="H114" s="55"/>
      <c r="I114" s="55"/>
      <c r="J114" s="55"/>
      <c r="K114" s="55"/>
      <c r="L114" s="55"/>
      <c r="M114" s="55"/>
      <c r="N114" s="55"/>
      <c r="O114" s="55"/>
      <c r="P114" s="55"/>
      <c r="Q114" s="55"/>
      <c r="R114" s="55"/>
      <c r="S114" s="55"/>
      <c r="T114" s="55"/>
      <c r="U114" s="55"/>
      <c r="V114" s="55"/>
      <c r="W114" s="55"/>
      <c r="X114" s="55"/>
      <c r="Y114" s="55"/>
      <c r="Z114" s="60"/>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61"/>
      <c r="AW114" s="357"/>
      <c r="AX114" s="357"/>
      <c r="AY114" s="357"/>
      <c r="AZ114" s="357"/>
      <c r="BA114" s="357"/>
      <c r="BB114" s="357"/>
      <c r="BC114" s="357"/>
      <c r="BD114" s="357"/>
      <c r="BE114" s="357"/>
      <c r="BF114" s="357"/>
      <c r="BG114" s="357"/>
      <c r="BH114" s="357"/>
      <c r="BI114" s="357"/>
      <c r="BJ114" s="357"/>
      <c r="BK114" s="357"/>
      <c r="BL114" s="357"/>
    </row>
    <row r="115" spans="1:64" ht="14.45" customHeight="1" thickBot="1">
      <c r="A115" s="735"/>
      <c r="B115" s="261">
        <f>SUM('1 Budgetskema (UDFYLDES)'!D115:AV115)</f>
        <v>0</v>
      </c>
      <c r="C115" s="40" t="s">
        <v>126</v>
      </c>
      <c r="D115" s="53"/>
      <c r="E115" s="53"/>
      <c r="F115" s="53"/>
      <c r="G115" s="53"/>
      <c r="H115" s="53"/>
      <c r="I115" s="53"/>
      <c r="J115" s="53"/>
      <c r="K115" s="53"/>
      <c r="L115" s="53"/>
      <c r="M115" s="53"/>
      <c r="N115" s="53"/>
      <c r="O115" s="53"/>
      <c r="P115" s="53"/>
      <c r="Q115" s="53"/>
      <c r="R115" s="53"/>
      <c r="S115" s="53"/>
      <c r="T115" s="53"/>
      <c r="U115" s="53"/>
      <c r="V115" s="53"/>
      <c r="W115" s="53"/>
      <c r="X115" s="53"/>
      <c r="Y115" s="53"/>
      <c r="Z115" s="60"/>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61"/>
      <c r="AW115" s="357"/>
      <c r="AX115" s="357"/>
      <c r="AY115" s="357"/>
      <c r="AZ115" s="357"/>
      <c r="BA115" s="357"/>
      <c r="BB115" s="357"/>
      <c r="BC115" s="357"/>
      <c r="BD115" s="357"/>
      <c r="BE115" s="357"/>
      <c r="BF115" s="357"/>
      <c r="BG115" s="357"/>
      <c r="BH115" s="357"/>
      <c r="BI115" s="357"/>
      <c r="BJ115" s="357"/>
      <c r="BK115" s="357"/>
      <c r="BL115" s="357"/>
    </row>
    <row r="116" spans="1:64" ht="50.1" customHeight="1">
      <c r="A116" s="736" t="s">
        <v>149</v>
      </c>
      <c r="B116" s="258"/>
      <c r="C116" s="39" t="s">
        <v>173</v>
      </c>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7"/>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9"/>
      <c r="AW116" s="357"/>
      <c r="AX116" s="357"/>
      <c r="AY116" s="357"/>
      <c r="AZ116" s="357"/>
      <c r="BA116" s="357"/>
      <c r="BB116" s="357"/>
      <c r="BC116" s="357"/>
      <c r="BD116" s="357"/>
      <c r="BE116" s="357"/>
      <c r="BF116" s="357"/>
      <c r="BG116" s="357"/>
      <c r="BH116" s="357"/>
      <c r="BI116" s="357"/>
      <c r="BJ116" s="357"/>
      <c r="BK116" s="357"/>
      <c r="BL116" s="357"/>
    </row>
    <row r="117" spans="1:64" ht="14.45" customHeight="1" thickBot="1">
      <c r="A117" s="737"/>
      <c r="B117" s="260">
        <f>SUM('1 Budgetskema (UDFYLDES)'!D117:AV117)</f>
        <v>0</v>
      </c>
      <c r="C117" s="76" t="s">
        <v>149</v>
      </c>
      <c r="D117" s="325"/>
      <c r="E117" s="75"/>
      <c r="F117" s="75"/>
      <c r="G117" s="75"/>
      <c r="H117" s="75"/>
      <c r="I117" s="75"/>
      <c r="J117" s="75"/>
      <c r="K117" s="75"/>
      <c r="L117" s="75"/>
      <c r="M117" s="75"/>
      <c r="N117" s="75"/>
      <c r="O117" s="75"/>
      <c r="P117" s="75"/>
      <c r="Q117" s="75"/>
      <c r="R117" s="75"/>
      <c r="S117" s="75"/>
      <c r="T117" s="75"/>
      <c r="U117" s="75"/>
      <c r="V117" s="75"/>
      <c r="W117" s="75"/>
      <c r="X117" s="75"/>
      <c r="Y117" s="75"/>
      <c r="Z117" s="60"/>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61"/>
      <c r="AW117" s="357"/>
      <c r="AX117" s="357"/>
      <c r="AY117" s="357"/>
      <c r="AZ117" s="357"/>
      <c r="BA117" s="357"/>
      <c r="BB117" s="357"/>
      <c r="BC117" s="357"/>
      <c r="BD117" s="357"/>
      <c r="BE117" s="357"/>
      <c r="BF117" s="357"/>
      <c r="BG117" s="357"/>
      <c r="BH117" s="357"/>
      <c r="BI117" s="357"/>
      <c r="BJ117" s="357"/>
      <c r="BK117" s="357"/>
      <c r="BL117" s="357"/>
    </row>
    <row r="118" spans="1:64" ht="50.1" customHeight="1">
      <c r="A118" s="736" t="s">
        <v>10</v>
      </c>
      <c r="B118" s="258"/>
      <c r="C118" s="74" t="s">
        <v>124</v>
      </c>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7"/>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9"/>
      <c r="AW118" s="357"/>
      <c r="AX118" s="357"/>
      <c r="AY118" s="357"/>
      <c r="AZ118" s="357"/>
      <c r="BA118" s="357"/>
      <c r="BB118" s="357"/>
      <c r="BC118" s="357"/>
      <c r="BD118" s="357"/>
      <c r="BE118" s="357"/>
      <c r="BF118" s="357"/>
      <c r="BG118" s="357"/>
      <c r="BH118" s="357"/>
      <c r="BI118" s="357"/>
      <c r="BJ118" s="357"/>
      <c r="BK118" s="357"/>
      <c r="BL118" s="357"/>
    </row>
    <row r="119" spans="1:64" ht="14.45" customHeight="1" thickBot="1">
      <c r="A119" s="737"/>
      <c r="B119" s="260">
        <f>SUM('1 Budgetskema (UDFYLDES)'!D119:AV119)</f>
        <v>0</v>
      </c>
      <c r="C119" s="38" t="s">
        <v>126</v>
      </c>
      <c r="D119" s="77"/>
      <c r="E119" s="77"/>
      <c r="F119" s="77"/>
      <c r="G119" s="77"/>
      <c r="H119" s="77"/>
      <c r="I119" s="77"/>
      <c r="J119" s="77"/>
      <c r="K119" s="77"/>
      <c r="L119" s="77"/>
      <c r="M119" s="77"/>
      <c r="N119" s="77"/>
      <c r="O119" s="77"/>
      <c r="P119" s="77"/>
      <c r="Q119" s="77"/>
      <c r="R119" s="77"/>
      <c r="S119" s="77"/>
      <c r="T119" s="77"/>
      <c r="U119" s="77"/>
      <c r="V119" s="77"/>
      <c r="W119" s="77"/>
      <c r="X119" s="77"/>
      <c r="Y119" s="77"/>
      <c r="Z119" s="60"/>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61"/>
      <c r="AW119" s="357"/>
      <c r="AX119" s="357"/>
      <c r="AY119" s="357"/>
      <c r="AZ119" s="357"/>
      <c r="BA119" s="357"/>
      <c r="BB119" s="357"/>
      <c r="BC119" s="357"/>
      <c r="BD119" s="357"/>
      <c r="BE119" s="357"/>
      <c r="BF119" s="357"/>
      <c r="BG119" s="357"/>
      <c r="BH119" s="357"/>
      <c r="BI119" s="357"/>
      <c r="BJ119" s="357"/>
      <c r="BK119" s="357"/>
      <c r="BL119" s="357"/>
    </row>
    <row r="120" spans="1:64" ht="50.1" customHeight="1" thickBot="1">
      <c r="A120" s="735" t="s">
        <v>55</v>
      </c>
      <c r="B120" s="258"/>
      <c r="C120" s="41" t="s">
        <v>124</v>
      </c>
      <c r="D120" s="55"/>
      <c r="E120" s="55"/>
      <c r="F120" s="55"/>
      <c r="G120" s="55"/>
      <c r="H120" s="55"/>
      <c r="I120" s="55"/>
      <c r="J120" s="55"/>
      <c r="K120" s="55"/>
      <c r="L120" s="55"/>
      <c r="M120" s="55"/>
      <c r="N120" s="55"/>
      <c r="O120" s="55"/>
      <c r="P120" s="55"/>
      <c r="Q120" s="55"/>
      <c r="R120" s="55"/>
      <c r="S120" s="55"/>
      <c r="T120" s="55"/>
      <c r="U120" s="55"/>
      <c r="V120" s="55"/>
      <c r="W120" s="55"/>
      <c r="X120" s="55"/>
      <c r="Y120" s="55"/>
      <c r="Z120" s="60"/>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61"/>
      <c r="AW120" s="357"/>
      <c r="AX120" s="357"/>
      <c r="AY120" s="357"/>
      <c r="AZ120" s="357"/>
      <c r="BA120" s="357"/>
      <c r="BB120" s="357"/>
      <c r="BC120" s="357"/>
      <c r="BD120" s="357"/>
      <c r="BE120" s="357"/>
      <c r="BF120" s="357"/>
      <c r="BG120" s="357"/>
      <c r="BH120" s="357"/>
      <c r="BI120" s="357"/>
      <c r="BJ120" s="357"/>
      <c r="BK120" s="357"/>
      <c r="BL120" s="357"/>
    </row>
    <row r="121" spans="1:64" ht="14.45" customHeight="1" thickBot="1">
      <c r="A121" s="735"/>
      <c r="B121" s="261">
        <f>SUM('1 Budgetskema (UDFYLDES)'!D121:AV121)</f>
        <v>0</v>
      </c>
      <c r="C121" s="38" t="s">
        <v>126</v>
      </c>
      <c r="D121" s="54"/>
      <c r="E121" s="53"/>
      <c r="F121" s="53"/>
      <c r="G121" s="53"/>
      <c r="H121" s="53"/>
      <c r="I121" s="53"/>
      <c r="J121" s="53"/>
      <c r="K121" s="53"/>
      <c r="L121" s="53"/>
      <c r="M121" s="53"/>
      <c r="N121" s="53"/>
      <c r="O121" s="53"/>
      <c r="P121" s="53"/>
      <c r="Q121" s="53"/>
      <c r="R121" s="53"/>
      <c r="S121" s="53"/>
      <c r="T121" s="53"/>
      <c r="U121" s="53"/>
      <c r="V121" s="53"/>
      <c r="W121" s="53"/>
      <c r="X121" s="53"/>
      <c r="Y121" s="53"/>
      <c r="Z121" s="62"/>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4"/>
      <c r="AW121" s="357"/>
      <c r="AX121" s="357"/>
      <c r="AY121" s="357"/>
      <c r="AZ121" s="357"/>
      <c r="BA121" s="357"/>
      <c r="BB121" s="357"/>
      <c r="BC121" s="357"/>
      <c r="BD121" s="357"/>
      <c r="BE121" s="357"/>
      <c r="BF121" s="357"/>
      <c r="BG121" s="357"/>
      <c r="BH121" s="357"/>
      <c r="BI121" s="357"/>
      <c r="BJ121" s="357"/>
      <c r="BK121" s="357"/>
      <c r="BL121" s="357"/>
    </row>
    <row r="122" spans="1:64" ht="21.95" customHeight="1" thickBot="1">
      <c r="A122" s="200" t="s">
        <v>13</v>
      </c>
      <c r="B122" s="318">
        <f>SUM(B107,B111,B113,B115,B121)-B117-B119</f>
        <v>0</v>
      </c>
      <c r="C122" s="76"/>
      <c r="D122" s="353"/>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c r="AA122" s="353"/>
      <c r="AB122" s="353"/>
      <c r="AC122" s="353"/>
      <c r="AD122" s="353"/>
      <c r="AE122" s="353"/>
      <c r="AF122" s="353"/>
      <c r="AG122" s="353"/>
      <c r="AH122" s="353"/>
      <c r="AI122" s="353"/>
      <c r="AJ122" s="353"/>
      <c r="AK122" s="353"/>
      <c r="AL122" s="353"/>
      <c r="AM122" s="353"/>
      <c r="AN122" s="353"/>
      <c r="AO122" s="353"/>
      <c r="AP122" s="353"/>
      <c r="AQ122" s="353"/>
      <c r="AR122" s="353"/>
      <c r="AS122" s="353"/>
      <c r="AT122" s="353"/>
      <c r="AU122" s="353"/>
      <c r="AV122" s="353"/>
      <c r="AW122" s="357"/>
      <c r="AX122" s="357"/>
      <c r="AY122" s="357"/>
      <c r="AZ122" s="357"/>
      <c r="BA122" s="357"/>
      <c r="BB122" s="357"/>
      <c r="BC122" s="357"/>
      <c r="BD122" s="357"/>
      <c r="BE122" s="357"/>
      <c r="BF122" s="357"/>
      <c r="BG122" s="357"/>
      <c r="BH122" s="357"/>
      <c r="BI122" s="357"/>
      <c r="BJ122" s="357"/>
      <c r="BK122" s="357"/>
      <c r="BL122" s="357"/>
    </row>
    <row r="123" spans="1:64" ht="30" customHeight="1" thickBot="1">
      <c r="A123" s="199" t="s">
        <v>217</v>
      </c>
      <c r="B123" s="545"/>
      <c r="C123" s="527">
        <f>IF(B123="",0,IF(D99="Forsknings- og videnformidlingsinstitution",IF(B122=0,0,B123/B122),IF(B107=0,0,B123/B107)))</f>
        <v>0</v>
      </c>
      <c r="D123" s="353"/>
      <c r="E123" s="353"/>
      <c r="F123" s="353"/>
      <c r="G123" s="353"/>
      <c r="H123" s="353"/>
      <c r="I123" s="353"/>
      <c r="J123" s="353"/>
      <c r="K123" s="353"/>
      <c r="L123" s="353"/>
      <c r="M123" s="353"/>
      <c r="N123" s="353"/>
      <c r="O123" s="353"/>
      <c r="P123" s="353"/>
      <c r="Q123" s="353"/>
      <c r="R123" s="353"/>
      <c r="S123" s="353"/>
      <c r="T123" s="353"/>
      <c r="U123" s="353"/>
      <c r="V123" s="353"/>
      <c r="W123" s="353"/>
      <c r="X123" s="353"/>
      <c r="Y123" s="353"/>
      <c r="Z123" s="353"/>
      <c r="AA123" s="353"/>
      <c r="AB123" s="353"/>
      <c r="AC123" s="353"/>
      <c r="AD123" s="353"/>
      <c r="AE123" s="353"/>
      <c r="AF123" s="353"/>
      <c r="AG123" s="353"/>
      <c r="AH123" s="353"/>
      <c r="AI123" s="353"/>
      <c r="AJ123" s="353"/>
      <c r="AK123" s="353"/>
      <c r="AL123" s="353"/>
      <c r="AM123" s="353"/>
      <c r="AN123" s="353"/>
      <c r="AO123" s="353"/>
      <c r="AP123" s="353"/>
      <c r="AQ123" s="353"/>
      <c r="AR123" s="353"/>
      <c r="AS123" s="353"/>
      <c r="AT123" s="353"/>
      <c r="AU123" s="353"/>
      <c r="AV123" s="353"/>
      <c r="AW123" s="357"/>
      <c r="AX123" s="357"/>
      <c r="AY123" s="357"/>
      <c r="AZ123" s="357"/>
      <c r="BA123" s="357"/>
      <c r="BB123" s="357"/>
      <c r="BC123" s="357"/>
      <c r="BD123" s="357"/>
      <c r="BE123" s="357"/>
      <c r="BF123" s="357"/>
      <c r="BG123" s="357"/>
      <c r="BH123" s="357"/>
      <c r="BI123" s="357"/>
      <c r="BJ123" s="357"/>
      <c r="BK123" s="357"/>
      <c r="BL123" s="357"/>
    </row>
    <row r="124" spans="1:64" ht="21.95" customHeight="1" thickBot="1">
      <c r="A124" s="253" t="s">
        <v>339</v>
      </c>
      <c r="B124" s="377">
        <f>SUM(B122:B123)</f>
        <v>0</v>
      </c>
      <c r="C124" s="254"/>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3"/>
      <c r="Z124" s="353"/>
      <c r="AA124" s="353"/>
      <c r="AB124" s="353"/>
      <c r="AC124" s="353"/>
      <c r="AD124" s="353"/>
      <c r="AE124" s="353"/>
      <c r="AF124" s="353"/>
      <c r="AG124" s="353"/>
      <c r="AH124" s="353"/>
      <c r="AI124" s="353"/>
      <c r="AJ124" s="353"/>
      <c r="AK124" s="353"/>
      <c r="AL124" s="353"/>
      <c r="AM124" s="353"/>
      <c r="AN124" s="353"/>
      <c r="AO124" s="353"/>
      <c r="AP124" s="353"/>
      <c r="AQ124" s="353"/>
      <c r="AR124" s="353"/>
      <c r="AS124" s="353"/>
      <c r="AT124" s="353"/>
      <c r="AU124" s="353"/>
      <c r="AV124" s="353"/>
      <c r="AW124" s="357"/>
      <c r="AX124" s="357"/>
      <c r="AY124" s="357"/>
      <c r="AZ124" s="357"/>
      <c r="BA124" s="357"/>
      <c r="BB124" s="357"/>
      <c r="BC124" s="357"/>
      <c r="BD124" s="357"/>
      <c r="BE124" s="357"/>
      <c r="BF124" s="357"/>
      <c r="BG124" s="357"/>
      <c r="BH124" s="357"/>
      <c r="BI124" s="357"/>
      <c r="BJ124" s="357"/>
      <c r="BK124" s="357"/>
      <c r="BL124" s="357"/>
    </row>
    <row r="125" spans="1:64" ht="14.1" customHeight="1">
      <c r="A125" s="353"/>
      <c r="B125" s="353"/>
      <c r="C125" s="353"/>
      <c r="D125" s="353"/>
      <c r="E125" s="353"/>
      <c r="F125" s="353"/>
      <c r="G125" s="353"/>
      <c r="H125" s="353"/>
      <c r="I125" s="353"/>
      <c r="J125" s="353"/>
      <c r="K125" s="353"/>
      <c r="L125" s="353"/>
      <c r="M125" s="353"/>
      <c r="N125" s="353"/>
      <c r="O125" s="353"/>
      <c r="P125" s="353"/>
      <c r="Q125" s="353"/>
      <c r="R125" s="353"/>
      <c r="S125" s="353"/>
      <c r="T125" s="353"/>
      <c r="U125" s="353"/>
      <c r="V125" s="353"/>
      <c r="W125" s="353"/>
      <c r="X125" s="353"/>
      <c r="Y125" s="353"/>
      <c r="Z125" s="353"/>
      <c r="AA125" s="353"/>
      <c r="AB125" s="353"/>
      <c r="AC125" s="353"/>
      <c r="AD125" s="353"/>
      <c r="AE125" s="353"/>
      <c r="AF125" s="353"/>
      <c r="AG125" s="353"/>
      <c r="AH125" s="353"/>
      <c r="AI125" s="353"/>
      <c r="AJ125" s="353"/>
      <c r="AK125" s="353"/>
      <c r="AL125" s="353"/>
      <c r="AM125" s="353"/>
      <c r="AN125" s="353"/>
      <c r="AO125" s="353"/>
      <c r="AP125" s="353"/>
      <c r="AQ125" s="353"/>
      <c r="AR125" s="353"/>
      <c r="AS125" s="353"/>
      <c r="AT125" s="353"/>
      <c r="AU125" s="353"/>
      <c r="AV125" s="353"/>
      <c r="AW125" s="357"/>
      <c r="AX125" s="357"/>
      <c r="AY125" s="357"/>
      <c r="AZ125" s="357"/>
      <c r="BA125" s="357"/>
      <c r="BB125" s="357"/>
      <c r="BC125" s="357"/>
      <c r="BD125" s="357"/>
      <c r="BE125" s="357"/>
      <c r="BF125" s="357"/>
      <c r="BG125" s="357"/>
      <c r="BH125" s="357"/>
      <c r="BI125" s="357"/>
      <c r="BJ125" s="357"/>
      <c r="BK125" s="357"/>
      <c r="BL125" s="357"/>
    </row>
    <row r="126" spans="1:64" ht="14.1" customHeight="1" thickBot="1">
      <c r="A126" s="373"/>
      <c r="B126" s="373"/>
      <c r="C126" s="353"/>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353"/>
      <c r="Z126" s="353"/>
      <c r="AA126" s="353"/>
      <c r="AB126" s="353"/>
      <c r="AC126" s="353"/>
      <c r="AD126" s="353"/>
      <c r="AE126" s="353"/>
      <c r="AF126" s="353"/>
      <c r="AG126" s="353"/>
      <c r="AH126" s="353"/>
      <c r="AI126" s="353"/>
      <c r="AJ126" s="353"/>
      <c r="AK126" s="353"/>
      <c r="AL126" s="353"/>
      <c r="AM126" s="353"/>
      <c r="AN126" s="353"/>
      <c r="AO126" s="353"/>
      <c r="AP126" s="353"/>
      <c r="AQ126" s="353"/>
      <c r="AR126" s="353"/>
      <c r="AS126" s="353"/>
      <c r="AT126" s="353"/>
      <c r="AU126" s="353"/>
      <c r="AV126" s="353"/>
      <c r="AW126" s="357"/>
      <c r="AX126" s="357"/>
      <c r="AY126" s="357"/>
      <c r="AZ126" s="357"/>
      <c r="BA126" s="357"/>
      <c r="BB126" s="357"/>
      <c r="BC126" s="357"/>
      <c r="BD126" s="357"/>
      <c r="BE126" s="357"/>
      <c r="BF126" s="357"/>
      <c r="BG126" s="357"/>
      <c r="BH126" s="357"/>
      <c r="BI126" s="357"/>
      <c r="BJ126" s="357"/>
      <c r="BK126" s="357"/>
      <c r="BL126" s="357"/>
    </row>
    <row r="127" spans="1:64" ht="24.95" customHeight="1" thickTop="1" thickBot="1">
      <c r="A127" s="366" t="s">
        <v>422</v>
      </c>
      <c r="B127" s="367"/>
      <c r="C127" s="358"/>
      <c r="D127" s="368"/>
      <c r="E127" s="358"/>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7"/>
      <c r="AX127" s="357"/>
      <c r="AY127" s="357"/>
      <c r="AZ127" s="357"/>
      <c r="BA127" s="357"/>
      <c r="BB127" s="357"/>
      <c r="BC127" s="357"/>
      <c r="BD127" s="357"/>
      <c r="BE127" s="357"/>
      <c r="BF127" s="357"/>
      <c r="BG127" s="357"/>
      <c r="BH127" s="357"/>
      <c r="BI127" s="357"/>
      <c r="BJ127" s="357"/>
      <c r="BK127" s="357"/>
      <c r="BL127" s="357"/>
    </row>
    <row r="128" spans="1:64" ht="35.1" customHeight="1">
      <c r="A128" s="492" t="str">
        <f>IF(B129&gt;0,"Evt. P-nummer","")</f>
        <v/>
      </c>
      <c r="B128" s="512" t="s">
        <v>392</v>
      </c>
      <c r="C128" s="530" t="s">
        <v>15</v>
      </c>
      <c r="D128" s="531" t="s">
        <v>204</v>
      </c>
      <c r="E128" s="531" t="s">
        <v>113</v>
      </c>
      <c r="F128" s="532" t="s">
        <v>205</v>
      </c>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7"/>
      <c r="AX128" s="357"/>
      <c r="AY128" s="357"/>
      <c r="AZ128" s="357"/>
      <c r="BA128" s="357"/>
      <c r="BB128" s="357"/>
      <c r="BC128" s="357"/>
      <c r="BD128" s="357"/>
      <c r="BE128" s="357"/>
      <c r="BF128" s="357"/>
      <c r="BG128" s="357"/>
      <c r="BH128" s="357"/>
      <c r="BI128" s="357"/>
      <c r="BJ128" s="357"/>
      <c r="BK128" s="357"/>
      <c r="BL128" s="357"/>
    </row>
    <row r="129" spans="1:64" ht="35.1" customHeight="1" thickBot="1">
      <c r="A129" s="567"/>
      <c r="B129" s="568"/>
      <c r="C129" s="334"/>
      <c r="D129" s="274"/>
      <c r="E129" s="274"/>
      <c r="F129" s="275"/>
      <c r="G129" s="353"/>
      <c r="H129" s="353"/>
      <c r="I129" s="353"/>
      <c r="J129" s="353"/>
      <c r="K129" s="353"/>
      <c r="L129" s="353"/>
      <c r="M129" s="353"/>
      <c r="N129" s="353"/>
      <c r="O129" s="353"/>
      <c r="P129" s="353"/>
      <c r="Q129" s="353"/>
      <c r="R129" s="353"/>
      <c r="S129" s="353"/>
      <c r="T129" s="353"/>
      <c r="U129" s="353"/>
      <c r="V129" s="353"/>
      <c r="W129" s="353"/>
      <c r="X129" s="353"/>
      <c r="Y129" s="353"/>
      <c r="Z129" s="353"/>
      <c r="AA129" s="353"/>
      <c r="AB129" s="353"/>
      <c r="AC129" s="353"/>
      <c r="AD129" s="353"/>
      <c r="AE129" s="353"/>
      <c r="AF129" s="353"/>
      <c r="AG129" s="353"/>
      <c r="AH129" s="353"/>
      <c r="AI129" s="353"/>
      <c r="AJ129" s="353"/>
      <c r="AK129" s="353"/>
      <c r="AL129" s="353"/>
      <c r="AM129" s="353"/>
      <c r="AN129" s="353"/>
      <c r="AO129" s="353"/>
      <c r="AP129" s="353"/>
      <c r="AQ129" s="353"/>
      <c r="AR129" s="353"/>
      <c r="AS129" s="353"/>
      <c r="AT129" s="353"/>
      <c r="AU129" s="353"/>
      <c r="AV129" s="353"/>
      <c r="AW129" s="357"/>
      <c r="AX129" s="357"/>
      <c r="AY129" s="357"/>
      <c r="AZ129" s="357"/>
      <c r="BA129" s="357"/>
      <c r="BB129" s="357"/>
      <c r="BC129" s="357"/>
      <c r="BD129" s="357"/>
      <c r="BE129" s="357"/>
      <c r="BF129" s="357"/>
      <c r="BG129" s="357"/>
      <c r="BH129" s="357"/>
      <c r="BI129" s="357"/>
      <c r="BJ129" s="357"/>
      <c r="BK129" s="357"/>
      <c r="BL129" s="357"/>
    </row>
    <row r="130" spans="1:64" ht="35.1" customHeight="1">
      <c r="A130" s="528" t="s">
        <v>210</v>
      </c>
      <c r="B130" s="534" t="s">
        <v>406</v>
      </c>
      <c r="C130" s="750"/>
      <c r="D130" s="533" t="s">
        <v>401</v>
      </c>
      <c r="E130" s="533" t="str">
        <f>IF(D131="Ja","Privat finansiering","")</f>
        <v/>
      </c>
      <c r="F130" s="536" t="str">
        <f>IF(D131="Ja","Offentlig finansiering","")</f>
        <v/>
      </c>
      <c r="G130" s="353"/>
      <c r="H130" s="353"/>
      <c r="I130" s="353"/>
      <c r="J130" s="353"/>
      <c r="K130" s="353"/>
      <c r="L130" s="353"/>
      <c r="M130" s="353"/>
      <c r="N130" s="353"/>
      <c r="O130" s="353"/>
      <c r="P130" s="353"/>
      <c r="Q130" s="353"/>
      <c r="R130" s="353"/>
      <c r="S130" s="353"/>
      <c r="T130" s="353"/>
      <c r="U130" s="353"/>
      <c r="V130" s="353"/>
      <c r="W130" s="353"/>
      <c r="X130" s="353"/>
      <c r="Y130" s="353"/>
      <c r="Z130" s="353"/>
      <c r="AA130" s="353"/>
      <c r="AB130" s="353"/>
      <c r="AC130" s="353"/>
      <c r="AD130" s="353"/>
      <c r="AE130" s="353"/>
      <c r="AF130" s="353"/>
      <c r="AG130" s="353"/>
      <c r="AH130" s="353"/>
      <c r="AI130" s="353"/>
      <c r="AJ130" s="353"/>
      <c r="AK130" s="353"/>
      <c r="AL130" s="353"/>
      <c r="AM130" s="353"/>
      <c r="AN130" s="353"/>
      <c r="AO130" s="353"/>
      <c r="AP130" s="353"/>
      <c r="AQ130" s="353"/>
      <c r="AR130" s="353"/>
      <c r="AS130" s="353"/>
      <c r="AT130" s="353"/>
      <c r="AU130" s="353"/>
      <c r="AV130" s="353"/>
      <c r="AW130" s="357"/>
      <c r="AX130" s="357"/>
      <c r="AY130" s="357"/>
      <c r="AZ130" s="357"/>
      <c r="BA130" s="357"/>
      <c r="BB130" s="357"/>
      <c r="BC130" s="357"/>
      <c r="BD130" s="357"/>
      <c r="BE130" s="357"/>
      <c r="BF130" s="357"/>
      <c r="BG130" s="357"/>
      <c r="BH130" s="357"/>
      <c r="BI130" s="357"/>
      <c r="BJ130" s="357"/>
      <c r="BK130" s="357"/>
      <c r="BL130" s="357"/>
    </row>
    <row r="131" spans="1:64" ht="35.1" customHeight="1" thickBot="1">
      <c r="A131" s="335" t="str">
        <f>'3 Samlet budget (AUTOGENERERES)'!F155</f>
        <v/>
      </c>
      <c r="B131" s="508" t="str">
        <f>'3 Samlet budget (AUTOGENERERES)'!F156</f>
        <v/>
      </c>
      <c r="C131" s="751"/>
      <c r="D131" s="514"/>
      <c r="E131" s="539"/>
      <c r="F131" s="516"/>
      <c r="G131" s="353"/>
      <c r="H131" s="353"/>
      <c r="I131" s="353"/>
      <c r="J131" s="353"/>
      <c r="K131" s="353"/>
      <c r="L131" s="353"/>
      <c r="M131" s="353"/>
      <c r="N131" s="353"/>
      <c r="O131" s="353"/>
      <c r="P131" s="353"/>
      <c r="Q131" s="353"/>
      <c r="R131" s="353"/>
      <c r="S131" s="353"/>
      <c r="T131" s="353"/>
      <c r="U131" s="353"/>
      <c r="V131" s="353"/>
      <c r="W131" s="353"/>
      <c r="X131" s="353"/>
      <c r="Y131" s="353"/>
      <c r="Z131" s="353"/>
      <c r="AA131" s="353"/>
      <c r="AB131" s="353"/>
      <c r="AC131" s="353"/>
      <c r="AD131" s="353"/>
      <c r="AE131" s="353"/>
      <c r="AF131" s="353"/>
      <c r="AG131" s="353"/>
      <c r="AH131" s="353"/>
      <c r="AI131" s="353"/>
      <c r="AJ131" s="353"/>
      <c r="AK131" s="353"/>
      <c r="AL131" s="353"/>
      <c r="AM131" s="353"/>
      <c r="AN131" s="353"/>
      <c r="AO131" s="353"/>
      <c r="AP131" s="353"/>
      <c r="AQ131" s="353"/>
      <c r="AR131" s="353"/>
      <c r="AS131" s="353"/>
      <c r="AT131" s="353"/>
      <c r="AU131" s="353"/>
      <c r="AV131" s="353"/>
      <c r="AW131" s="357"/>
      <c r="AX131" s="357"/>
      <c r="AY131" s="357"/>
      <c r="AZ131" s="357"/>
      <c r="BA131" s="357"/>
      <c r="BB131" s="357"/>
      <c r="BC131" s="357"/>
      <c r="BD131" s="357"/>
      <c r="BE131" s="357"/>
      <c r="BF131" s="357"/>
      <c r="BG131" s="357"/>
      <c r="BH131" s="357"/>
      <c r="BI131" s="357"/>
      <c r="BJ131" s="357"/>
      <c r="BK131" s="357"/>
      <c r="BL131" s="357"/>
    </row>
    <row r="132" spans="1:64" ht="14.1" customHeight="1">
      <c r="A132" s="353"/>
      <c r="B132" s="353"/>
      <c r="C132" s="353"/>
      <c r="D132" s="353"/>
      <c r="E132" s="353"/>
      <c r="F132" s="353"/>
      <c r="G132" s="353"/>
      <c r="H132" s="353"/>
      <c r="I132" s="353"/>
      <c r="J132" s="353"/>
      <c r="K132" s="353"/>
      <c r="L132" s="353"/>
      <c r="M132" s="353"/>
      <c r="N132" s="353"/>
      <c r="O132" s="353"/>
      <c r="P132" s="353"/>
      <c r="Q132" s="353"/>
      <c r="R132" s="353"/>
      <c r="S132" s="353"/>
      <c r="T132" s="353"/>
      <c r="U132" s="353"/>
      <c r="V132" s="353"/>
      <c r="W132" s="353"/>
      <c r="X132" s="353"/>
      <c r="Y132" s="353"/>
      <c r="Z132" s="353"/>
      <c r="AA132" s="353"/>
      <c r="AB132" s="353"/>
      <c r="AC132" s="353"/>
      <c r="AD132" s="353"/>
      <c r="AE132" s="353"/>
      <c r="AF132" s="353"/>
      <c r="AG132" s="353"/>
      <c r="AH132" s="353"/>
      <c r="AI132" s="353"/>
      <c r="AJ132" s="353"/>
      <c r="AK132" s="353"/>
      <c r="AL132" s="353"/>
      <c r="AM132" s="353"/>
      <c r="AN132" s="353"/>
      <c r="AO132" s="353"/>
      <c r="AP132" s="353"/>
      <c r="AQ132" s="353"/>
      <c r="AR132" s="353"/>
      <c r="AS132" s="353"/>
      <c r="AT132" s="353"/>
      <c r="AU132" s="353"/>
      <c r="AV132" s="353"/>
      <c r="AW132" s="357"/>
      <c r="AX132" s="357"/>
      <c r="AY132" s="357"/>
      <c r="AZ132" s="357"/>
      <c r="BA132" s="357"/>
      <c r="BB132" s="357"/>
      <c r="BC132" s="357"/>
      <c r="BD132" s="357"/>
      <c r="BE132" s="357"/>
      <c r="BF132" s="357"/>
      <c r="BG132" s="357"/>
      <c r="BH132" s="357"/>
      <c r="BI132" s="357"/>
      <c r="BJ132" s="357"/>
      <c r="BK132" s="357"/>
      <c r="BL132" s="357"/>
    </row>
    <row r="133" spans="1:64" ht="16.5" thickBot="1">
      <c r="A133" s="354" t="s">
        <v>431</v>
      </c>
      <c r="B133" s="354" t="s">
        <v>203</v>
      </c>
      <c r="C133" s="372" t="s">
        <v>123</v>
      </c>
      <c r="D133" s="370" t="s">
        <v>127</v>
      </c>
      <c r="E133" s="370" t="s">
        <v>128</v>
      </c>
      <c r="F133" s="370" t="s">
        <v>129</v>
      </c>
      <c r="G133" s="370" t="s">
        <v>130</v>
      </c>
      <c r="H133" s="370" t="s">
        <v>131</v>
      </c>
      <c r="I133" s="370" t="s">
        <v>132</v>
      </c>
      <c r="J133" s="370" t="s">
        <v>133</v>
      </c>
      <c r="K133" s="370" t="s">
        <v>134</v>
      </c>
      <c r="L133" s="370" t="s">
        <v>135</v>
      </c>
      <c r="M133" s="370" t="s">
        <v>136</v>
      </c>
      <c r="N133" s="370" t="s">
        <v>137</v>
      </c>
      <c r="O133" s="370" t="s">
        <v>138</v>
      </c>
      <c r="P133" s="370" t="s">
        <v>139</v>
      </c>
      <c r="Q133" s="370" t="s">
        <v>140</v>
      </c>
      <c r="R133" s="370" t="s">
        <v>141</v>
      </c>
      <c r="S133" s="370" t="s">
        <v>142</v>
      </c>
      <c r="T133" s="370" t="s">
        <v>143</v>
      </c>
      <c r="U133" s="370" t="s">
        <v>144</v>
      </c>
      <c r="V133" s="370" t="s">
        <v>145</v>
      </c>
      <c r="W133" s="370" t="s">
        <v>146</v>
      </c>
      <c r="X133" s="370" t="s">
        <v>147</v>
      </c>
      <c r="Y133" s="370" t="s">
        <v>148</v>
      </c>
      <c r="Z133" s="371" t="s">
        <v>155</v>
      </c>
      <c r="AA133" s="357"/>
      <c r="AB133" s="357"/>
      <c r="AC133" s="357"/>
      <c r="AD133" s="357"/>
      <c r="AE133" s="357"/>
      <c r="AF133" s="357"/>
      <c r="AG133" s="357"/>
      <c r="AH133" s="357"/>
      <c r="AI133" s="357"/>
      <c r="AJ133" s="357"/>
      <c r="AK133" s="357"/>
      <c r="AL133" s="357"/>
      <c r="AM133" s="357"/>
      <c r="AN133" s="357"/>
      <c r="AO133" s="357"/>
      <c r="AP133" s="357"/>
      <c r="AQ133" s="357"/>
      <c r="AR133" s="357"/>
      <c r="AS133" s="357"/>
      <c r="AT133" s="357"/>
      <c r="AU133" s="357"/>
      <c r="AV133" s="357"/>
      <c r="AW133" s="357"/>
      <c r="AX133" s="357"/>
      <c r="AY133" s="357"/>
      <c r="AZ133" s="357"/>
      <c r="BA133" s="357"/>
      <c r="BB133" s="357"/>
      <c r="BC133" s="357"/>
      <c r="BD133" s="357"/>
      <c r="BE133" s="357"/>
      <c r="BF133" s="357"/>
      <c r="BG133" s="357"/>
      <c r="BH133" s="357"/>
      <c r="BI133" s="357"/>
      <c r="BJ133" s="357"/>
      <c r="BK133" s="357"/>
      <c r="BL133" s="357"/>
    </row>
    <row r="134" spans="1:64" ht="50.1" customHeight="1">
      <c r="A134" s="736" t="s">
        <v>54</v>
      </c>
      <c r="B134" s="262"/>
      <c r="C134" s="46" t="s">
        <v>124</v>
      </c>
      <c r="D134" s="55"/>
      <c r="E134" s="55"/>
      <c r="F134" s="55"/>
      <c r="G134" s="55"/>
      <c r="H134" s="55"/>
      <c r="I134" s="55"/>
      <c r="J134" s="55"/>
      <c r="K134" s="55"/>
      <c r="L134" s="55"/>
      <c r="M134" s="55"/>
      <c r="N134" s="55"/>
      <c r="O134" s="55"/>
      <c r="P134" s="55"/>
      <c r="Q134" s="55"/>
      <c r="R134" s="55"/>
      <c r="S134" s="55"/>
      <c r="T134" s="55"/>
      <c r="U134" s="55"/>
      <c r="V134" s="55"/>
      <c r="W134" s="55"/>
      <c r="X134" s="55"/>
      <c r="Y134" s="55"/>
      <c r="Z134" s="57"/>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9"/>
      <c r="AW134" s="357"/>
      <c r="AX134" s="357"/>
      <c r="AY134" s="357"/>
      <c r="AZ134" s="357"/>
      <c r="BA134" s="357"/>
      <c r="BB134" s="357"/>
      <c r="BC134" s="357"/>
      <c r="BD134" s="357"/>
      <c r="BE134" s="357"/>
      <c r="BF134" s="357"/>
      <c r="BG134" s="357"/>
      <c r="BH134" s="357"/>
      <c r="BI134" s="357"/>
      <c r="BJ134" s="357"/>
      <c r="BK134" s="357"/>
      <c r="BL134" s="357"/>
    </row>
    <row r="135" spans="1:64" ht="14.45" customHeight="1">
      <c r="A135" s="738"/>
      <c r="B135" s="255"/>
      <c r="C135" s="37" t="s">
        <v>125</v>
      </c>
      <c r="D135" s="42"/>
      <c r="E135" s="42"/>
      <c r="F135" s="42"/>
      <c r="G135" s="42"/>
      <c r="H135" s="42"/>
      <c r="I135" s="42"/>
      <c r="J135" s="42"/>
      <c r="K135" s="42"/>
      <c r="L135" s="42"/>
      <c r="M135" s="42"/>
      <c r="N135" s="42"/>
      <c r="O135" s="42"/>
      <c r="P135" s="42"/>
      <c r="Q135" s="42"/>
      <c r="R135" s="42"/>
      <c r="S135" s="42"/>
      <c r="T135" s="42"/>
      <c r="U135" s="42"/>
      <c r="V135" s="42"/>
      <c r="W135" s="42"/>
      <c r="X135" s="42"/>
      <c r="Y135" s="42"/>
      <c r="Z135" s="60"/>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61"/>
      <c r="AW135" s="357"/>
      <c r="AX135" s="357"/>
      <c r="AY135" s="357"/>
      <c r="AZ135" s="357"/>
      <c r="BA135" s="357"/>
      <c r="BB135" s="357"/>
      <c r="BC135" s="357"/>
      <c r="BD135" s="357"/>
      <c r="BE135" s="357"/>
      <c r="BF135" s="357"/>
      <c r="BG135" s="357"/>
      <c r="BH135" s="357"/>
      <c r="BI135" s="357"/>
      <c r="BJ135" s="357"/>
      <c r="BK135" s="357"/>
      <c r="BL135" s="357"/>
    </row>
    <row r="136" spans="1:64" ht="14.45" customHeight="1" thickBot="1">
      <c r="A136" s="738"/>
      <c r="B136" s="256" t="str">
        <f>_xlfn.CONCAT(SUM('1 Budgetskema (UDFYLDES)'!D136:AV136)," timer")</f>
        <v>0 timer</v>
      </c>
      <c r="C136" s="37" t="s">
        <v>9</v>
      </c>
      <c r="D136" s="42"/>
      <c r="E136" s="42"/>
      <c r="F136" s="42"/>
      <c r="G136" s="42"/>
      <c r="H136" s="42"/>
      <c r="I136" s="42"/>
      <c r="J136" s="42"/>
      <c r="K136" s="42"/>
      <c r="L136" s="42"/>
      <c r="M136" s="42"/>
      <c r="N136" s="42"/>
      <c r="O136" s="42"/>
      <c r="P136" s="42"/>
      <c r="Q136" s="42"/>
      <c r="R136" s="42"/>
      <c r="S136" s="42"/>
      <c r="T136" s="42"/>
      <c r="U136" s="42"/>
      <c r="V136" s="42"/>
      <c r="W136" s="42"/>
      <c r="X136" s="42"/>
      <c r="Y136" s="42"/>
      <c r="Z136" s="60"/>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61"/>
      <c r="AW136" s="357"/>
      <c r="AX136" s="357"/>
      <c r="AY136" s="357"/>
      <c r="AZ136" s="357"/>
      <c r="BA136" s="357"/>
      <c r="BB136" s="357"/>
      <c r="BC136" s="357"/>
      <c r="BD136" s="357"/>
      <c r="BE136" s="357"/>
      <c r="BF136" s="357"/>
      <c r="BG136" s="357"/>
      <c r="BH136" s="357"/>
      <c r="BI136" s="357"/>
      <c r="BJ136" s="357"/>
      <c r="BK136" s="357"/>
      <c r="BL136" s="357"/>
    </row>
    <row r="137" spans="1:64" ht="14.45" customHeight="1" thickBot="1">
      <c r="A137" s="737"/>
      <c r="B137" s="257">
        <f>SUM('1 Budgetskema (UDFYLDES)'!D137:AV137)</f>
        <v>0</v>
      </c>
      <c r="C137" s="38" t="s">
        <v>126</v>
      </c>
      <c r="D137" s="52" t="str">
        <f>IF(D135*D136=0,"",(D135*D136))</f>
        <v/>
      </c>
      <c r="E137" s="52" t="str">
        <f t="shared" ref="E137:AV137" si="8">IF(E135*E136=0,"",(E135*E136))</f>
        <v/>
      </c>
      <c r="F137" s="52" t="str">
        <f t="shared" si="8"/>
        <v/>
      </c>
      <c r="G137" s="52" t="str">
        <f t="shared" si="8"/>
        <v/>
      </c>
      <c r="H137" s="52" t="str">
        <f t="shared" si="8"/>
        <v/>
      </c>
      <c r="I137" s="52" t="str">
        <f t="shared" si="8"/>
        <v/>
      </c>
      <c r="J137" s="52" t="str">
        <f t="shared" si="8"/>
        <v/>
      </c>
      <c r="K137" s="52" t="str">
        <f t="shared" si="8"/>
        <v/>
      </c>
      <c r="L137" s="52" t="str">
        <f t="shared" si="8"/>
        <v/>
      </c>
      <c r="M137" s="52" t="str">
        <f t="shared" si="8"/>
        <v/>
      </c>
      <c r="N137" s="52" t="str">
        <f t="shared" si="8"/>
        <v/>
      </c>
      <c r="O137" s="52" t="str">
        <f t="shared" si="8"/>
        <v/>
      </c>
      <c r="P137" s="52" t="str">
        <f t="shared" si="8"/>
        <v/>
      </c>
      <c r="Q137" s="52" t="str">
        <f t="shared" si="8"/>
        <v/>
      </c>
      <c r="R137" s="52" t="str">
        <f t="shared" si="8"/>
        <v/>
      </c>
      <c r="S137" s="52" t="str">
        <f t="shared" si="8"/>
        <v/>
      </c>
      <c r="T137" s="52" t="str">
        <f t="shared" si="8"/>
        <v/>
      </c>
      <c r="U137" s="52" t="str">
        <f t="shared" si="8"/>
        <v/>
      </c>
      <c r="V137" s="52" t="str">
        <f t="shared" si="8"/>
        <v/>
      </c>
      <c r="W137" s="52" t="str">
        <f t="shared" si="8"/>
        <v/>
      </c>
      <c r="X137" s="52" t="str">
        <f t="shared" si="8"/>
        <v/>
      </c>
      <c r="Y137" s="52" t="str">
        <f t="shared" si="8"/>
        <v/>
      </c>
      <c r="Z137" s="65" t="str">
        <f t="shared" si="8"/>
        <v/>
      </c>
      <c r="AA137" s="66" t="str">
        <f t="shared" si="8"/>
        <v/>
      </c>
      <c r="AB137" s="66" t="str">
        <f t="shared" si="8"/>
        <v/>
      </c>
      <c r="AC137" s="66" t="str">
        <f t="shared" si="8"/>
        <v/>
      </c>
      <c r="AD137" s="66" t="str">
        <f t="shared" si="8"/>
        <v/>
      </c>
      <c r="AE137" s="66" t="str">
        <f t="shared" si="8"/>
        <v/>
      </c>
      <c r="AF137" s="66" t="str">
        <f t="shared" si="8"/>
        <v/>
      </c>
      <c r="AG137" s="66" t="str">
        <f t="shared" si="8"/>
        <v/>
      </c>
      <c r="AH137" s="66" t="str">
        <f t="shared" si="8"/>
        <v/>
      </c>
      <c r="AI137" s="66" t="str">
        <f t="shared" si="8"/>
        <v/>
      </c>
      <c r="AJ137" s="66" t="str">
        <f t="shared" si="8"/>
        <v/>
      </c>
      <c r="AK137" s="66" t="str">
        <f t="shared" si="8"/>
        <v/>
      </c>
      <c r="AL137" s="66" t="str">
        <f t="shared" si="8"/>
        <v/>
      </c>
      <c r="AM137" s="66" t="str">
        <f t="shared" si="8"/>
        <v/>
      </c>
      <c r="AN137" s="66" t="str">
        <f t="shared" si="8"/>
        <v/>
      </c>
      <c r="AO137" s="66" t="str">
        <f t="shared" si="8"/>
        <v/>
      </c>
      <c r="AP137" s="66" t="str">
        <f t="shared" si="8"/>
        <v/>
      </c>
      <c r="AQ137" s="66" t="str">
        <f t="shared" si="8"/>
        <v/>
      </c>
      <c r="AR137" s="66" t="str">
        <f t="shared" si="8"/>
        <v/>
      </c>
      <c r="AS137" s="66" t="str">
        <f t="shared" si="8"/>
        <v/>
      </c>
      <c r="AT137" s="66" t="str">
        <f t="shared" si="8"/>
        <v/>
      </c>
      <c r="AU137" s="66" t="str">
        <f t="shared" si="8"/>
        <v/>
      </c>
      <c r="AV137" s="67" t="str">
        <f t="shared" si="8"/>
        <v/>
      </c>
      <c r="AW137" s="357"/>
      <c r="AX137" s="357"/>
      <c r="AY137" s="357"/>
      <c r="AZ137" s="357"/>
      <c r="BA137" s="357"/>
      <c r="BB137" s="357"/>
      <c r="BC137" s="357"/>
      <c r="BD137" s="357"/>
      <c r="BE137" s="357"/>
      <c r="BF137" s="357"/>
      <c r="BG137" s="357"/>
      <c r="BH137" s="357"/>
      <c r="BI137" s="357"/>
      <c r="BJ137" s="357"/>
      <c r="BK137" s="357"/>
      <c r="BL137" s="357"/>
    </row>
    <row r="138" spans="1:64" ht="50.1" customHeight="1">
      <c r="A138" s="738" t="s">
        <v>3</v>
      </c>
      <c r="B138" s="258"/>
      <c r="C138" s="41" t="s">
        <v>124</v>
      </c>
      <c r="D138" s="145"/>
      <c r="E138" s="56"/>
      <c r="F138" s="56"/>
      <c r="G138" s="56"/>
      <c r="H138" s="56"/>
      <c r="I138" s="56"/>
      <c r="J138" s="56"/>
      <c r="K138" s="56"/>
      <c r="L138" s="56"/>
      <c r="M138" s="56"/>
      <c r="N138" s="56"/>
      <c r="O138" s="56"/>
      <c r="P138" s="56"/>
      <c r="Q138" s="56"/>
      <c r="R138" s="56"/>
      <c r="S138" s="56"/>
      <c r="T138" s="56"/>
      <c r="U138" s="56"/>
      <c r="V138" s="56"/>
      <c r="W138" s="56"/>
      <c r="X138" s="56"/>
      <c r="Y138" s="56"/>
      <c r="Z138" s="60"/>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61"/>
      <c r="AW138" s="357"/>
      <c r="AX138" s="357"/>
      <c r="AY138" s="357"/>
      <c r="AZ138" s="357"/>
      <c r="BA138" s="357"/>
      <c r="BB138" s="357"/>
      <c r="BC138" s="357"/>
      <c r="BD138" s="357"/>
      <c r="BE138" s="357"/>
      <c r="BF138" s="357"/>
      <c r="BG138" s="357"/>
      <c r="BH138" s="357"/>
      <c r="BI138" s="357"/>
      <c r="BJ138" s="357"/>
      <c r="BK138" s="357"/>
      <c r="BL138" s="357"/>
    </row>
    <row r="139" spans="1:64" ht="14.45" customHeight="1">
      <c r="A139" s="738"/>
      <c r="B139" s="259"/>
      <c r="C139" s="37" t="s">
        <v>125</v>
      </c>
      <c r="D139" s="42"/>
      <c r="E139" s="42"/>
      <c r="F139" s="42"/>
      <c r="G139" s="42"/>
      <c r="H139" s="42"/>
      <c r="I139" s="42"/>
      <c r="J139" s="42"/>
      <c r="K139" s="42"/>
      <c r="L139" s="42"/>
      <c r="M139" s="42"/>
      <c r="N139" s="42"/>
      <c r="O139" s="42"/>
      <c r="P139" s="42"/>
      <c r="Q139" s="42"/>
      <c r="R139" s="42"/>
      <c r="S139" s="42"/>
      <c r="T139" s="42"/>
      <c r="U139" s="42"/>
      <c r="V139" s="42"/>
      <c r="W139" s="42"/>
      <c r="X139" s="42"/>
      <c r="Y139" s="42"/>
      <c r="Z139" s="60"/>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61"/>
      <c r="AW139" s="357"/>
      <c r="AX139" s="357"/>
      <c r="AY139" s="357"/>
      <c r="AZ139" s="357"/>
      <c r="BA139" s="357"/>
      <c r="BB139" s="357"/>
      <c r="BC139" s="357"/>
      <c r="BD139" s="357"/>
      <c r="BE139" s="357"/>
      <c r="BF139" s="357"/>
      <c r="BG139" s="357"/>
      <c r="BH139" s="357"/>
      <c r="BI139" s="357"/>
      <c r="BJ139" s="357"/>
      <c r="BK139" s="357"/>
      <c r="BL139" s="357"/>
    </row>
    <row r="140" spans="1:64" ht="14.45" customHeight="1">
      <c r="A140" s="738"/>
      <c r="B140" s="259"/>
      <c r="C140" s="37" t="s">
        <v>9</v>
      </c>
      <c r="D140" s="42"/>
      <c r="E140" s="42"/>
      <c r="F140" s="42"/>
      <c r="G140" s="42"/>
      <c r="H140" s="42"/>
      <c r="I140" s="42"/>
      <c r="J140" s="42"/>
      <c r="K140" s="42"/>
      <c r="L140" s="42"/>
      <c r="M140" s="42"/>
      <c r="N140" s="42"/>
      <c r="O140" s="42"/>
      <c r="P140" s="42"/>
      <c r="Q140" s="42"/>
      <c r="R140" s="42"/>
      <c r="S140" s="42"/>
      <c r="T140" s="42"/>
      <c r="U140" s="42"/>
      <c r="V140" s="42"/>
      <c r="W140" s="42"/>
      <c r="X140" s="42"/>
      <c r="Y140" s="42"/>
      <c r="Z140" s="60"/>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61"/>
      <c r="AW140" s="357"/>
      <c r="AX140" s="357"/>
      <c r="AY140" s="357"/>
      <c r="AZ140" s="357"/>
      <c r="BA140" s="357"/>
      <c r="BB140" s="357"/>
      <c r="BC140" s="357"/>
      <c r="BD140" s="357"/>
      <c r="BE140" s="357"/>
      <c r="BF140" s="357"/>
      <c r="BG140" s="357"/>
      <c r="BH140" s="357"/>
      <c r="BI140" s="357"/>
      <c r="BJ140" s="357"/>
      <c r="BK140" s="357"/>
      <c r="BL140" s="357"/>
    </row>
    <row r="141" spans="1:64" ht="14.45" customHeight="1" thickBot="1">
      <c r="A141" s="738"/>
      <c r="B141" s="260">
        <f>SUM('1 Budgetskema (UDFYLDES)'!D141:AV141)</f>
        <v>0</v>
      </c>
      <c r="C141" s="40" t="s">
        <v>126</v>
      </c>
      <c r="D141" s="51" t="str">
        <f t="shared" ref="D141:AV141" si="9">IF(D139*D140=0,"",(D139*D140))</f>
        <v/>
      </c>
      <c r="E141" s="51" t="str">
        <f t="shared" si="9"/>
        <v/>
      </c>
      <c r="F141" s="51" t="str">
        <f t="shared" si="9"/>
        <v/>
      </c>
      <c r="G141" s="51" t="str">
        <f t="shared" si="9"/>
        <v/>
      </c>
      <c r="H141" s="51" t="str">
        <f t="shared" si="9"/>
        <v/>
      </c>
      <c r="I141" s="51" t="str">
        <f t="shared" si="9"/>
        <v/>
      </c>
      <c r="J141" s="51" t="str">
        <f t="shared" si="9"/>
        <v/>
      </c>
      <c r="K141" s="51" t="str">
        <f t="shared" si="9"/>
        <v/>
      </c>
      <c r="L141" s="51" t="str">
        <f t="shared" si="9"/>
        <v/>
      </c>
      <c r="M141" s="51" t="str">
        <f t="shared" si="9"/>
        <v/>
      </c>
      <c r="N141" s="51" t="str">
        <f t="shared" si="9"/>
        <v/>
      </c>
      <c r="O141" s="51" t="str">
        <f t="shared" si="9"/>
        <v/>
      </c>
      <c r="P141" s="51" t="str">
        <f t="shared" si="9"/>
        <v/>
      </c>
      <c r="Q141" s="51" t="str">
        <f t="shared" si="9"/>
        <v/>
      </c>
      <c r="R141" s="51" t="str">
        <f t="shared" si="9"/>
        <v/>
      </c>
      <c r="S141" s="51" t="str">
        <f t="shared" si="9"/>
        <v/>
      </c>
      <c r="T141" s="51" t="str">
        <f t="shared" si="9"/>
        <v/>
      </c>
      <c r="U141" s="51" t="str">
        <f t="shared" si="9"/>
        <v/>
      </c>
      <c r="V141" s="51" t="str">
        <f t="shared" si="9"/>
        <v/>
      </c>
      <c r="W141" s="51" t="str">
        <f t="shared" si="9"/>
        <v/>
      </c>
      <c r="X141" s="51" t="str">
        <f t="shared" si="9"/>
        <v/>
      </c>
      <c r="Y141" s="51" t="str">
        <f t="shared" si="9"/>
        <v/>
      </c>
      <c r="Z141" s="65" t="str">
        <f t="shared" si="9"/>
        <v/>
      </c>
      <c r="AA141" s="66" t="str">
        <f t="shared" si="9"/>
        <v/>
      </c>
      <c r="AB141" s="66" t="str">
        <f t="shared" si="9"/>
        <v/>
      </c>
      <c r="AC141" s="66" t="str">
        <f t="shared" si="9"/>
        <v/>
      </c>
      <c r="AD141" s="66" t="str">
        <f t="shared" si="9"/>
        <v/>
      </c>
      <c r="AE141" s="66" t="str">
        <f t="shared" si="9"/>
        <v/>
      </c>
      <c r="AF141" s="66" t="str">
        <f t="shared" si="9"/>
        <v/>
      </c>
      <c r="AG141" s="66" t="str">
        <f t="shared" si="9"/>
        <v/>
      </c>
      <c r="AH141" s="66" t="str">
        <f t="shared" si="9"/>
        <v/>
      </c>
      <c r="AI141" s="66" t="str">
        <f t="shared" si="9"/>
        <v/>
      </c>
      <c r="AJ141" s="66" t="str">
        <f t="shared" si="9"/>
        <v/>
      </c>
      <c r="AK141" s="66" t="str">
        <f t="shared" si="9"/>
        <v/>
      </c>
      <c r="AL141" s="66" t="str">
        <f t="shared" si="9"/>
        <v/>
      </c>
      <c r="AM141" s="66" t="str">
        <f t="shared" si="9"/>
        <v/>
      </c>
      <c r="AN141" s="66" t="str">
        <f t="shared" si="9"/>
        <v/>
      </c>
      <c r="AO141" s="66" t="str">
        <f t="shared" si="9"/>
        <v/>
      </c>
      <c r="AP141" s="66" t="str">
        <f t="shared" si="9"/>
        <v/>
      </c>
      <c r="AQ141" s="66" t="str">
        <f t="shared" si="9"/>
        <v/>
      </c>
      <c r="AR141" s="66" t="str">
        <f t="shared" si="9"/>
        <v/>
      </c>
      <c r="AS141" s="66" t="str">
        <f t="shared" si="9"/>
        <v/>
      </c>
      <c r="AT141" s="66" t="str">
        <f t="shared" si="9"/>
        <v/>
      </c>
      <c r="AU141" s="66" t="str">
        <f t="shared" si="9"/>
        <v/>
      </c>
      <c r="AV141" s="67" t="str">
        <f t="shared" si="9"/>
        <v/>
      </c>
      <c r="AW141" s="357"/>
      <c r="AX141" s="357"/>
      <c r="AY141" s="357"/>
      <c r="AZ141" s="357"/>
      <c r="BA141" s="357"/>
      <c r="BB141" s="357"/>
      <c r="BC141" s="357"/>
      <c r="BD141" s="357"/>
      <c r="BE141" s="357"/>
      <c r="BF141" s="357"/>
      <c r="BG141" s="357"/>
      <c r="BH141" s="357"/>
      <c r="BI141" s="357"/>
      <c r="BJ141" s="357"/>
      <c r="BK141" s="357"/>
      <c r="BL141" s="357"/>
    </row>
    <row r="142" spans="1:64" ht="50.1" customHeight="1" thickBot="1">
      <c r="A142" s="735" t="s">
        <v>56</v>
      </c>
      <c r="B142" s="258"/>
      <c r="C142" s="39" t="s">
        <v>124</v>
      </c>
      <c r="D142" s="55"/>
      <c r="E142" s="55"/>
      <c r="F142" s="55"/>
      <c r="G142" s="55"/>
      <c r="H142" s="55"/>
      <c r="I142" s="55"/>
      <c r="J142" s="55"/>
      <c r="K142" s="55"/>
      <c r="L142" s="55"/>
      <c r="M142" s="55"/>
      <c r="N142" s="55"/>
      <c r="O142" s="55"/>
      <c r="P142" s="55"/>
      <c r="Q142" s="55"/>
      <c r="R142" s="55"/>
      <c r="S142" s="55"/>
      <c r="T142" s="55"/>
      <c r="U142" s="55"/>
      <c r="V142" s="55"/>
      <c r="W142" s="55"/>
      <c r="X142" s="55"/>
      <c r="Y142" s="55"/>
      <c r="Z142" s="60"/>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61"/>
      <c r="AW142" s="357"/>
      <c r="AX142" s="357"/>
      <c r="AY142" s="357"/>
      <c r="AZ142" s="357"/>
      <c r="BA142" s="357"/>
      <c r="BB142" s="357"/>
      <c r="BC142" s="357"/>
      <c r="BD142" s="357"/>
      <c r="BE142" s="357"/>
      <c r="BF142" s="357"/>
      <c r="BG142" s="357"/>
      <c r="BH142" s="357"/>
      <c r="BI142" s="357"/>
      <c r="BJ142" s="357"/>
      <c r="BK142" s="357"/>
      <c r="BL142" s="357"/>
    </row>
    <row r="143" spans="1:64" ht="14.45" customHeight="1" thickBot="1">
      <c r="A143" s="735"/>
      <c r="B143" s="261">
        <f>SUM('1 Budgetskema (UDFYLDES)'!D143:AV143)</f>
        <v>0</v>
      </c>
      <c r="C143" s="38" t="s">
        <v>126</v>
      </c>
      <c r="D143" s="53"/>
      <c r="E143" s="53"/>
      <c r="F143" s="53"/>
      <c r="G143" s="53"/>
      <c r="H143" s="53"/>
      <c r="I143" s="53"/>
      <c r="J143" s="53"/>
      <c r="K143" s="53"/>
      <c r="L143" s="53"/>
      <c r="M143" s="53"/>
      <c r="N143" s="53"/>
      <c r="O143" s="53"/>
      <c r="P143" s="53"/>
      <c r="Q143" s="53"/>
      <c r="R143" s="53"/>
      <c r="S143" s="53"/>
      <c r="T143" s="53"/>
      <c r="U143" s="53"/>
      <c r="V143" s="53"/>
      <c r="W143" s="53"/>
      <c r="X143" s="53"/>
      <c r="Y143" s="53"/>
      <c r="Z143" s="60"/>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61"/>
      <c r="AW143" s="357"/>
      <c r="AX143" s="357"/>
      <c r="AY143" s="357"/>
      <c r="AZ143" s="357"/>
      <c r="BA143" s="357"/>
      <c r="BB143" s="357"/>
      <c r="BC143" s="357"/>
      <c r="BD143" s="357"/>
      <c r="BE143" s="357"/>
      <c r="BF143" s="357"/>
      <c r="BG143" s="357"/>
      <c r="BH143" s="357"/>
      <c r="BI143" s="357"/>
      <c r="BJ143" s="357"/>
      <c r="BK143" s="357"/>
      <c r="BL143" s="357"/>
    </row>
    <row r="144" spans="1:64" ht="50.1" customHeight="1" thickBot="1">
      <c r="A144" s="735" t="s">
        <v>24</v>
      </c>
      <c r="B144" s="258"/>
      <c r="C144" s="39" t="s">
        <v>124</v>
      </c>
      <c r="D144" s="55"/>
      <c r="E144" s="55"/>
      <c r="F144" s="55"/>
      <c r="G144" s="55"/>
      <c r="H144" s="55"/>
      <c r="I144" s="55"/>
      <c r="J144" s="55"/>
      <c r="K144" s="55"/>
      <c r="L144" s="55"/>
      <c r="M144" s="55"/>
      <c r="N144" s="55"/>
      <c r="O144" s="55"/>
      <c r="P144" s="55"/>
      <c r="Q144" s="55"/>
      <c r="R144" s="55"/>
      <c r="S144" s="55"/>
      <c r="T144" s="55"/>
      <c r="U144" s="55"/>
      <c r="V144" s="55"/>
      <c r="W144" s="55"/>
      <c r="X144" s="55"/>
      <c r="Y144" s="55"/>
      <c r="Z144" s="60"/>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61"/>
      <c r="AW144" s="357"/>
      <c r="AX144" s="357"/>
      <c r="AY144" s="357"/>
      <c r="AZ144" s="357"/>
      <c r="BA144" s="357"/>
      <c r="BB144" s="357"/>
      <c r="BC144" s="357"/>
      <c r="BD144" s="357"/>
      <c r="BE144" s="357"/>
      <c r="BF144" s="357"/>
      <c r="BG144" s="357"/>
      <c r="BH144" s="357"/>
      <c r="BI144" s="357"/>
      <c r="BJ144" s="357"/>
      <c r="BK144" s="357"/>
      <c r="BL144" s="357"/>
    </row>
    <row r="145" spans="1:64" ht="14.45" customHeight="1" thickBot="1">
      <c r="A145" s="735"/>
      <c r="B145" s="261">
        <f>SUM('1 Budgetskema (UDFYLDES)'!D145:AV145)</f>
        <v>0</v>
      </c>
      <c r="C145" s="40" t="s">
        <v>126</v>
      </c>
      <c r="D145" s="53"/>
      <c r="E145" s="53"/>
      <c r="F145" s="53"/>
      <c r="G145" s="53"/>
      <c r="H145" s="53"/>
      <c r="I145" s="53"/>
      <c r="J145" s="53"/>
      <c r="K145" s="53"/>
      <c r="L145" s="53"/>
      <c r="M145" s="53"/>
      <c r="N145" s="53"/>
      <c r="O145" s="53"/>
      <c r="P145" s="53"/>
      <c r="Q145" s="53"/>
      <c r="R145" s="53"/>
      <c r="S145" s="53"/>
      <c r="T145" s="53"/>
      <c r="U145" s="53"/>
      <c r="V145" s="53"/>
      <c r="W145" s="53"/>
      <c r="X145" s="53"/>
      <c r="Y145" s="53"/>
      <c r="Z145" s="60"/>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61"/>
      <c r="AW145" s="357"/>
      <c r="AX145" s="357"/>
      <c r="AY145" s="357"/>
      <c r="AZ145" s="357"/>
      <c r="BA145" s="357"/>
      <c r="BB145" s="357"/>
      <c r="BC145" s="357"/>
      <c r="BD145" s="357"/>
      <c r="BE145" s="357"/>
      <c r="BF145" s="357"/>
      <c r="BG145" s="357"/>
      <c r="BH145" s="357"/>
      <c r="BI145" s="357"/>
      <c r="BJ145" s="357"/>
      <c r="BK145" s="357"/>
      <c r="BL145" s="357"/>
    </row>
    <row r="146" spans="1:64" ht="50.1" customHeight="1">
      <c r="A146" s="736" t="s">
        <v>149</v>
      </c>
      <c r="B146" s="258"/>
      <c r="C146" s="39" t="s">
        <v>173</v>
      </c>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7"/>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9"/>
      <c r="AW146" s="357"/>
      <c r="AX146" s="357"/>
      <c r="AY146" s="357"/>
      <c r="AZ146" s="357"/>
      <c r="BA146" s="357"/>
      <c r="BB146" s="357"/>
      <c r="BC146" s="357"/>
      <c r="BD146" s="357"/>
      <c r="BE146" s="357"/>
      <c r="BF146" s="357"/>
      <c r="BG146" s="357"/>
      <c r="BH146" s="357"/>
      <c r="BI146" s="357"/>
      <c r="BJ146" s="357"/>
      <c r="BK146" s="357"/>
      <c r="BL146" s="357"/>
    </row>
    <row r="147" spans="1:64" ht="14.45" customHeight="1" thickBot="1">
      <c r="A147" s="737"/>
      <c r="B147" s="260">
        <f>SUM('1 Budgetskema (UDFYLDES)'!D147:AV147)</f>
        <v>0</v>
      </c>
      <c r="C147" s="76" t="s">
        <v>149</v>
      </c>
      <c r="D147" s="150"/>
      <c r="E147" s="75"/>
      <c r="F147" s="75"/>
      <c r="G147" s="75"/>
      <c r="H147" s="75"/>
      <c r="I147" s="75"/>
      <c r="J147" s="75"/>
      <c r="K147" s="75"/>
      <c r="L147" s="75"/>
      <c r="M147" s="75"/>
      <c r="N147" s="75"/>
      <c r="O147" s="75"/>
      <c r="P147" s="75"/>
      <c r="Q147" s="75"/>
      <c r="R147" s="75"/>
      <c r="S147" s="75"/>
      <c r="T147" s="75"/>
      <c r="U147" s="75"/>
      <c r="V147" s="75"/>
      <c r="W147" s="75"/>
      <c r="X147" s="75"/>
      <c r="Y147" s="75"/>
      <c r="Z147" s="60"/>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61"/>
      <c r="AW147" s="357"/>
      <c r="AX147" s="357"/>
      <c r="AY147" s="357"/>
      <c r="AZ147" s="357"/>
      <c r="BA147" s="357"/>
      <c r="BB147" s="357"/>
      <c r="BC147" s="357"/>
      <c r="BD147" s="357"/>
      <c r="BE147" s="357"/>
      <c r="BF147" s="357"/>
      <c r="BG147" s="357"/>
      <c r="BH147" s="357"/>
      <c r="BI147" s="357"/>
      <c r="BJ147" s="357"/>
      <c r="BK147" s="357"/>
      <c r="BL147" s="357"/>
    </row>
    <row r="148" spans="1:64" ht="50.1" customHeight="1">
      <c r="A148" s="736" t="s">
        <v>10</v>
      </c>
      <c r="B148" s="258"/>
      <c r="C148" s="74" t="s">
        <v>124</v>
      </c>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7"/>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9"/>
      <c r="AW148" s="357"/>
      <c r="AX148" s="357"/>
      <c r="AY148" s="357"/>
      <c r="AZ148" s="357"/>
      <c r="BA148" s="357"/>
      <c r="BB148" s="357"/>
      <c r="BC148" s="357"/>
      <c r="BD148" s="357"/>
      <c r="BE148" s="357"/>
      <c r="BF148" s="357"/>
      <c r="BG148" s="357"/>
      <c r="BH148" s="357"/>
      <c r="BI148" s="357"/>
      <c r="BJ148" s="357"/>
      <c r="BK148" s="357"/>
      <c r="BL148" s="357"/>
    </row>
    <row r="149" spans="1:64" ht="14.45" customHeight="1" thickBot="1">
      <c r="A149" s="737"/>
      <c r="B149" s="260">
        <f>SUM('1 Budgetskema (UDFYLDES)'!D149:AV149)</f>
        <v>0</v>
      </c>
      <c r="C149" s="38" t="s">
        <v>126</v>
      </c>
      <c r="D149" s="77"/>
      <c r="E149" s="77"/>
      <c r="F149" s="77"/>
      <c r="G149" s="77"/>
      <c r="H149" s="77"/>
      <c r="I149" s="77"/>
      <c r="J149" s="77"/>
      <c r="K149" s="77"/>
      <c r="L149" s="77"/>
      <c r="M149" s="77"/>
      <c r="N149" s="77"/>
      <c r="O149" s="77"/>
      <c r="P149" s="77"/>
      <c r="Q149" s="77"/>
      <c r="R149" s="77"/>
      <c r="S149" s="77"/>
      <c r="T149" s="77"/>
      <c r="U149" s="77"/>
      <c r="V149" s="77"/>
      <c r="W149" s="77"/>
      <c r="X149" s="77"/>
      <c r="Y149" s="77"/>
      <c r="Z149" s="60"/>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61"/>
      <c r="AW149" s="357"/>
      <c r="AX149" s="357"/>
      <c r="AY149" s="357"/>
      <c r="AZ149" s="357"/>
      <c r="BA149" s="357"/>
      <c r="BB149" s="357"/>
      <c r="BC149" s="357"/>
      <c r="BD149" s="357"/>
      <c r="BE149" s="357"/>
      <c r="BF149" s="357"/>
      <c r="BG149" s="357"/>
      <c r="BH149" s="357"/>
      <c r="BI149" s="357"/>
      <c r="BJ149" s="357"/>
      <c r="BK149" s="357"/>
      <c r="BL149" s="357"/>
    </row>
    <row r="150" spans="1:64" ht="50.1" customHeight="1" thickBot="1">
      <c r="A150" s="735" t="s">
        <v>55</v>
      </c>
      <c r="B150" s="258"/>
      <c r="C150" s="41" t="s">
        <v>124</v>
      </c>
      <c r="D150" s="55"/>
      <c r="E150" s="55"/>
      <c r="F150" s="55"/>
      <c r="G150" s="55"/>
      <c r="H150" s="55"/>
      <c r="I150" s="55"/>
      <c r="J150" s="55"/>
      <c r="K150" s="55"/>
      <c r="L150" s="55"/>
      <c r="M150" s="55"/>
      <c r="N150" s="55"/>
      <c r="O150" s="55"/>
      <c r="P150" s="55"/>
      <c r="Q150" s="55"/>
      <c r="R150" s="55"/>
      <c r="S150" s="55"/>
      <c r="T150" s="55"/>
      <c r="U150" s="55"/>
      <c r="V150" s="55"/>
      <c r="W150" s="55"/>
      <c r="X150" s="55"/>
      <c r="Y150" s="55"/>
      <c r="Z150" s="60"/>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61"/>
      <c r="AW150" s="357"/>
      <c r="AX150" s="357"/>
      <c r="AY150" s="357"/>
      <c r="AZ150" s="357"/>
      <c r="BA150" s="357"/>
      <c r="BB150" s="357"/>
      <c r="BC150" s="357"/>
      <c r="BD150" s="357"/>
      <c r="BE150" s="357"/>
      <c r="BF150" s="357"/>
      <c r="BG150" s="357"/>
      <c r="BH150" s="357"/>
      <c r="BI150" s="357"/>
      <c r="BJ150" s="357"/>
      <c r="BK150" s="357"/>
      <c r="BL150" s="357"/>
    </row>
    <row r="151" spans="1:64" ht="14.45" customHeight="1" thickBot="1">
      <c r="A151" s="735"/>
      <c r="B151" s="261">
        <f>SUM('1 Budgetskema (UDFYLDES)'!D151:AV151)</f>
        <v>0</v>
      </c>
      <c r="C151" s="38" t="s">
        <v>126</v>
      </c>
      <c r="D151" s="54"/>
      <c r="E151" s="53"/>
      <c r="F151" s="53"/>
      <c r="G151" s="53"/>
      <c r="H151" s="53"/>
      <c r="I151" s="53"/>
      <c r="J151" s="53"/>
      <c r="K151" s="53"/>
      <c r="L151" s="53"/>
      <c r="M151" s="53"/>
      <c r="N151" s="53"/>
      <c r="O151" s="53"/>
      <c r="P151" s="53"/>
      <c r="Q151" s="53"/>
      <c r="R151" s="53"/>
      <c r="S151" s="53"/>
      <c r="T151" s="53"/>
      <c r="U151" s="53"/>
      <c r="V151" s="53"/>
      <c r="W151" s="53"/>
      <c r="X151" s="53"/>
      <c r="Y151" s="53"/>
      <c r="Z151" s="62"/>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4"/>
      <c r="AW151" s="357"/>
      <c r="AX151" s="357"/>
      <c r="AY151" s="357"/>
      <c r="AZ151" s="357"/>
      <c r="BA151" s="357"/>
      <c r="BB151" s="357"/>
      <c r="BC151" s="357"/>
      <c r="BD151" s="357"/>
      <c r="BE151" s="357"/>
      <c r="BF151" s="357"/>
      <c r="BG151" s="357"/>
      <c r="BH151" s="357"/>
      <c r="BI151" s="357"/>
      <c r="BJ151" s="357"/>
      <c r="BK151" s="357"/>
      <c r="BL151" s="357"/>
    </row>
    <row r="152" spans="1:64" ht="21.95" customHeight="1" thickBot="1">
      <c r="A152" s="200" t="s">
        <v>13</v>
      </c>
      <c r="B152" s="318">
        <f>SUM(B137,B141,B143,B145,B151)-B147-B149</f>
        <v>0</v>
      </c>
      <c r="C152" s="76"/>
      <c r="D152" s="353"/>
      <c r="E152" s="353"/>
      <c r="F152" s="353"/>
      <c r="G152" s="353"/>
      <c r="H152" s="353"/>
      <c r="I152" s="353"/>
      <c r="J152" s="353"/>
      <c r="K152" s="353"/>
      <c r="L152" s="353"/>
      <c r="M152" s="353"/>
      <c r="N152" s="353"/>
      <c r="O152" s="353"/>
      <c r="P152" s="353"/>
      <c r="Q152" s="353"/>
      <c r="R152" s="353"/>
      <c r="S152" s="353"/>
      <c r="T152" s="353"/>
      <c r="U152" s="353"/>
      <c r="V152" s="353"/>
      <c r="W152" s="353"/>
      <c r="X152" s="353"/>
      <c r="Y152" s="353"/>
      <c r="Z152" s="353"/>
      <c r="AA152" s="353"/>
      <c r="AB152" s="353"/>
      <c r="AC152" s="353"/>
      <c r="AD152" s="353"/>
      <c r="AE152" s="353"/>
      <c r="AF152" s="353"/>
      <c r="AG152" s="353"/>
      <c r="AH152" s="353"/>
      <c r="AI152" s="353"/>
      <c r="AJ152" s="353"/>
      <c r="AK152" s="353"/>
      <c r="AL152" s="353"/>
      <c r="AM152" s="353"/>
      <c r="AN152" s="353"/>
      <c r="AO152" s="353"/>
      <c r="AP152" s="353"/>
      <c r="AQ152" s="353"/>
      <c r="AR152" s="353"/>
      <c r="AS152" s="353"/>
      <c r="AT152" s="353"/>
      <c r="AU152" s="353"/>
      <c r="AV152" s="353"/>
      <c r="AW152" s="357"/>
      <c r="AX152" s="357"/>
      <c r="AY152" s="357"/>
      <c r="AZ152" s="357"/>
      <c r="BA152" s="357"/>
      <c r="BB152" s="357"/>
      <c r="BC152" s="357"/>
      <c r="BD152" s="357"/>
      <c r="BE152" s="357"/>
      <c r="BF152" s="357"/>
      <c r="BG152" s="357"/>
      <c r="BH152" s="357"/>
      <c r="BI152" s="357"/>
      <c r="BJ152" s="357"/>
      <c r="BK152" s="357"/>
      <c r="BL152" s="357"/>
    </row>
    <row r="153" spans="1:64" ht="30" customHeight="1" thickBot="1">
      <c r="A153" s="199" t="s">
        <v>217</v>
      </c>
      <c r="B153" s="545"/>
      <c r="C153" s="527">
        <f>IF(B153="",0,IF(D129="Forsknings- og videnformidlingsinstitution",IF(B152=0,0,B153/B152),IF(B137=0,0,B153/B137)))</f>
        <v>0</v>
      </c>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353"/>
      <c r="AF153" s="353"/>
      <c r="AG153" s="353"/>
      <c r="AH153" s="353"/>
      <c r="AI153" s="353"/>
      <c r="AJ153" s="353"/>
      <c r="AK153" s="353"/>
      <c r="AL153" s="353"/>
      <c r="AM153" s="353"/>
      <c r="AN153" s="353"/>
      <c r="AO153" s="353"/>
      <c r="AP153" s="353"/>
      <c r="AQ153" s="353"/>
      <c r="AR153" s="353"/>
      <c r="AS153" s="353"/>
      <c r="AT153" s="353"/>
      <c r="AU153" s="353"/>
      <c r="AV153" s="353"/>
      <c r="AW153" s="357"/>
      <c r="AX153" s="357"/>
      <c r="AY153" s="357"/>
      <c r="AZ153" s="357"/>
      <c r="BA153" s="357"/>
      <c r="BB153" s="357"/>
      <c r="BC153" s="357"/>
      <c r="BD153" s="357"/>
      <c r="BE153" s="357"/>
      <c r="BF153" s="357"/>
      <c r="BG153" s="357"/>
      <c r="BH153" s="357"/>
      <c r="BI153" s="357"/>
      <c r="BJ153" s="357"/>
      <c r="BK153" s="357"/>
      <c r="BL153" s="357"/>
    </row>
    <row r="154" spans="1:64" ht="21.95" customHeight="1" thickBot="1">
      <c r="A154" s="253" t="s">
        <v>339</v>
      </c>
      <c r="B154" s="377">
        <f>SUM(B152:B153)</f>
        <v>0</v>
      </c>
      <c r="C154" s="254"/>
      <c r="D154" s="353"/>
      <c r="E154" s="353"/>
      <c r="F154" s="353"/>
      <c r="G154" s="353"/>
      <c r="H154" s="353"/>
      <c r="I154" s="353"/>
      <c r="J154" s="353"/>
      <c r="K154" s="353"/>
      <c r="L154" s="353"/>
      <c r="M154" s="353"/>
      <c r="N154" s="353"/>
      <c r="O154" s="353"/>
      <c r="P154" s="353"/>
      <c r="Q154" s="353"/>
      <c r="R154" s="353"/>
      <c r="S154" s="353"/>
      <c r="T154" s="353"/>
      <c r="U154" s="353"/>
      <c r="V154" s="353"/>
      <c r="W154" s="353"/>
      <c r="X154" s="353"/>
      <c r="Y154" s="353"/>
      <c r="Z154" s="353"/>
      <c r="AA154" s="353"/>
      <c r="AB154" s="353"/>
      <c r="AC154" s="353"/>
      <c r="AD154" s="353"/>
      <c r="AE154" s="353"/>
      <c r="AF154" s="353"/>
      <c r="AG154" s="353"/>
      <c r="AH154" s="353"/>
      <c r="AI154" s="353"/>
      <c r="AJ154" s="353"/>
      <c r="AK154" s="353"/>
      <c r="AL154" s="353"/>
      <c r="AM154" s="353"/>
      <c r="AN154" s="353"/>
      <c r="AO154" s="353"/>
      <c r="AP154" s="353"/>
      <c r="AQ154" s="353"/>
      <c r="AR154" s="353"/>
      <c r="AS154" s="353"/>
      <c r="AT154" s="353"/>
      <c r="AU154" s="353"/>
      <c r="AV154" s="353"/>
      <c r="AW154" s="357"/>
      <c r="AX154" s="357"/>
      <c r="AY154" s="357"/>
      <c r="AZ154" s="357"/>
      <c r="BA154" s="357"/>
      <c r="BB154" s="357"/>
      <c r="BC154" s="357"/>
      <c r="BD154" s="357"/>
      <c r="BE154" s="357"/>
      <c r="BF154" s="357"/>
      <c r="BG154" s="357"/>
      <c r="BH154" s="357"/>
      <c r="BI154" s="357"/>
      <c r="BJ154" s="357"/>
      <c r="BK154" s="357"/>
      <c r="BL154" s="357"/>
    </row>
    <row r="155" spans="1:64" ht="14.1" customHeight="1">
      <c r="A155" s="353"/>
      <c r="B155" s="353"/>
      <c r="C155" s="353"/>
      <c r="D155" s="353"/>
      <c r="E155" s="353"/>
      <c r="F155" s="353"/>
      <c r="G155" s="353"/>
      <c r="H155" s="353"/>
      <c r="I155" s="353"/>
      <c r="J155" s="353"/>
      <c r="K155" s="353"/>
      <c r="L155" s="353"/>
      <c r="M155" s="353"/>
      <c r="N155" s="353"/>
      <c r="O155" s="353"/>
      <c r="P155" s="353"/>
      <c r="Q155" s="353"/>
      <c r="R155" s="353"/>
      <c r="S155" s="353"/>
      <c r="T155" s="353"/>
      <c r="U155" s="353"/>
      <c r="V155" s="353"/>
      <c r="W155" s="353"/>
      <c r="X155" s="353"/>
      <c r="Y155" s="353"/>
      <c r="Z155" s="353"/>
      <c r="AA155" s="353"/>
      <c r="AB155" s="353"/>
      <c r="AC155" s="353"/>
      <c r="AD155" s="353"/>
      <c r="AE155" s="353"/>
      <c r="AF155" s="353"/>
      <c r="AG155" s="353"/>
      <c r="AH155" s="353"/>
      <c r="AI155" s="353"/>
      <c r="AJ155" s="353"/>
      <c r="AK155" s="353"/>
      <c r="AL155" s="353"/>
      <c r="AM155" s="353"/>
      <c r="AN155" s="353"/>
      <c r="AO155" s="353"/>
      <c r="AP155" s="353"/>
      <c r="AQ155" s="353"/>
      <c r="AR155" s="353"/>
      <c r="AS155" s="353"/>
      <c r="AT155" s="353"/>
      <c r="AU155" s="353"/>
      <c r="AV155" s="353"/>
      <c r="AW155" s="357"/>
      <c r="AX155" s="357"/>
      <c r="AY155" s="357"/>
      <c r="AZ155" s="357"/>
      <c r="BA155" s="357"/>
      <c r="BB155" s="357"/>
      <c r="BC155" s="357"/>
      <c r="BD155" s="357"/>
      <c r="BE155" s="357"/>
      <c r="BF155" s="357"/>
      <c r="BG155" s="357"/>
      <c r="BH155" s="357"/>
      <c r="BI155" s="357"/>
      <c r="BJ155" s="357"/>
      <c r="BK155" s="357"/>
      <c r="BL155" s="357"/>
    </row>
    <row r="156" spans="1:64" ht="14.1" customHeight="1" thickBot="1">
      <c r="A156" s="373"/>
      <c r="B156" s="373"/>
      <c r="C156" s="353"/>
      <c r="D156" s="353"/>
      <c r="E156" s="353"/>
      <c r="F156" s="353"/>
      <c r="G156" s="353"/>
      <c r="H156" s="353"/>
      <c r="I156" s="353"/>
      <c r="J156" s="353"/>
      <c r="K156" s="353"/>
      <c r="L156" s="353"/>
      <c r="M156" s="353"/>
      <c r="N156" s="353"/>
      <c r="O156" s="353"/>
      <c r="P156" s="353"/>
      <c r="Q156" s="353"/>
      <c r="R156" s="353"/>
      <c r="S156" s="353"/>
      <c r="T156" s="353"/>
      <c r="U156" s="353"/>
      <c r="V156" s="353"/>
      <c r="W156" s="353"/>
      <c r="X156" s="353"/>
      <c r="Y156" s="353"/>
      <c r="Z156" s="353"/>
      <c r="AA156" s="353"/>
      <c r="AB156" s="353"/>
      <c r="AC156" s="353"/>
      <c r="AD156" s="353"/>
      <c r="AE156" s="353"/>
      <c r="AF156" s="353"/>
      <c r="AG156" s="353"/>
      <c r="AH156" s="353"/>
      <c r="AI156" s="353"/>
      <c r="AJ156" s="353"/>
      <c r="AK156" s="353"/>
      <c r="AL156" s="353"/>
      <c r="AM156" s="353"/>
      <c r="AN156" s="353"/>
      <c r="AO156" s="353"/>
      <c r="AP156" s="353"/>
      <c r="AQ156" s="353"/>
      <c r="AR156" s="353"/>
      <c r="AS156" s="353"/>
      <c r="AT156" s="353"/>
      <c r="AU156" s="353"/>
      <c r="AV156" s="353"/>
      <c r="AW156" s="357"/>
      <c r="AX156" s="357"/>
      <c r="AY156" s="357"/>
      <c r="AZ156" s="357"/>
      <c r="BA156" s="357"/>
      <c r="BB156" s="357"/>
      <c r="BC156" s="357"/>
      <c r="BD156" s="357"/>
      <c r="BE156" s="357"/>
      <c r="BF156" s="357"/>
      <c r="BG156" s="357"/>
      <c r="BH156" s="357"/>
      <c r="BI156" s="357"/>
      <c r="BJ156" s="357"/>
      <c r="BK156" s="357"/>
      <c r="BL156" s="357"/>
    </row>
    <row r="157" spans="1:64" ht="24.95" customHeight="1" thickTop="1" thickBot="1">
      <c r="A157" s="366" t="s">
        <v>421</v>
      </c>
      <c r="B157" s="367"/>
      <c r="C157" s="358"/>
      <c r="D157" s="368"/>
      <c r="E157" s="358"/>
      <c r="F157" s="358"/>
      <c r="G157" s="358"/>
      <c r="H157" s="358"/>
      <c r="I157" s="358"/>
      <c r="J157" s="358"/>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7"/>
      <c r="AX157" s="357"/>
      <c r="AY157" s="357"/>
      <c r="AZ157" s="357"/>
      <c r="BA157" s="357"/>
      <c r="BB157" s="357"/>
      <c r="BC157" s="357"/>
      <c r="BD157" s="357"/>
      <c r="BE157" s="357"/>
      <c r="BF157" s="357"/>
      <c r="BG157" s="357"/>
      <c r="BH157" s="357"/>
      <c r="BI157" s="357"/>
      <c r="BJ157" s="357"/>
      <c r="BK157" s="357"/>
      <c r="BL157" s="357"/>
    </row>
    <row r="158" spans="1:64" ht="35.1" customHeight="1">
      <c r="A158" s="492" t="str">
        <f>IF(B159&gt;0,"Evt. P-nummer","")</f>
        <v/>
      </c>
      <c r="B158" s="512" t="s">
        <v>392</v>
      </c>
      <c r="C158" s="530" t="s">
        <v>15</v>
      </c>
      <c r="D158" s="531" t="s">
        <v>204</v>
      </c>
      <c r="E158" s="531" t="s">
        <v>113</v>
      </c>
      <c r="F158" s="532" t="s">
        <v>205</v>
      </c>
      <c r="G158" s="359"/>
      <c r="H158" s="359"/>
      <c r="I158" s="359"/>
      <c r="J158" s="359"/>
      <c r="K158" s="359"/>
      <c r="L158" s="359"/>
      <c r="M158" s="359"/>
      <c r="N158" s="359"/>
      <c r="O158" s="359"/>
      <c r="P158" s="359"/>
      <c r="Q158" s="359"/>
      <c r="R158" s="359"/>
      <c r="S158" s="359"/>
      <c r="T158" s="359"/>
      <c r="U158" s="359"/>
      <c r="V158" s="359"/>
      <c r="W158" s="359"/>
      <c r="X158" s="359"/>
      <c r="Y158" s="359"/>
      <c r="Z158" s="359"/>
      <c r="AA158" s="359"/>
      <c r="AB158" s="359"/>
      <c r="AC158" s="359"/>
      <c r="AD158" s="359"/>
      <c r="AE158" s="359"/>
      <c r="AF158" s="359"/>
      <c r="AG158" s="359"/>
      <c r="AH158" s="359"/>
      <c r="AI158" s="359"/>
      <c r="AJ158" s="359"/>
      <c r="AK158" s="359"/>
      <c r="AL158" s="359"/>
      <c r="AM158" s="359"/>
      <c r="AN158" s="359"/>
      <c r="AO158" s="359"/>
      <c r="AP158" s="359"/>
      <c r="AQ158" s="359"/>
      <c r="AR158" s="359"/>
      <c r="AS158" s="359"/>
      <c r="AT158" s="359"/>
      <c r="AU158" s="359"/>
      <c r="AV158" s="359"/>
      <c r="AW158" s="357"/>
      <c r="AX158" s="357"/>
      <c r="AY158" s="357"/>
      <c r="AZ158" s="357"/>
      <c r="BA158" s="357"/>
      <c r="BB158" s="357"/>
      <c r="BC158" s="357"/>
      <c r="BD158" s="357"/>
      <c r="BE158" s="357"/>
      <c r="BF158" s="357"/>
      <c r="BG158" s="357"/>
      <c r="BH158" s="357"/>
      <c r="BI158" s="357"/>
      <c r="BJ158" s="357"/>
      <c r="BK158" s="357"/>
      <c r="BL158" s="357"/>
    </row>
    <row r="159" spans="1:64" ht="35.1" customHeight="1" thickBot="1">
      <c r="A159" s="567"/>
      <c r="B159" s="568"/>
      <c r="C159" s="334"/>
      <c r="D159" s="274"/>
      <c r="E159" s="274"/>
      <c r="F159" s="275"/>
      <c r="G159" s="353"/>
      <c r="H159" s="353"/>
      <c r="I159" s="353"/>
      <c r="J159" s="353"/>
      <c r="K159" s="353"/>
      <c r="L159" s="353"/>
      <c r="M159" s="353"/>
      <c r="N159" s="353"/>
      <c r="O159" s="353"/>
      <c r="P159" s="353"/>
      <c r="Q159" s="353"/>
      <c r="R159" s="353"/>
      <c r="S159" s="353"/>
      <c r="T159" s="353"/>
      <c r="U159" s="353"/>
      <c r="V159" s="353"/>
      <c r="W159" s="353"/>
      <c r="X159" s="353"/>
      <c r="Y159" s="353"/>
      <c r="Z159" s="353"/>
      <c r="AA159" s="353"/>
      <c r="AB159" s="353"/>
      <c r="AC159" s="353"/>
      <c r="AD159" s="353"/>
      <c r="AE159" s="353"/>
      <c r="AF159" s="353"/>
      <c r="AG159" s="353"/>
      <c r="AH159" s="353"/>
      <c r="AI159" s="353"/>
      <c r="AJ159" s="353"/>
      <c r="AK159" s="353"/>
      <c r="AL159" s="353"/>
      <c r="AM159" s="353"/>
      <c r="AN159" s="353"/>
      <c r="AO159" s="353"/>
      <c r="AP159" s="353"/>
      <c r="AQ159" s="353"/>
      <c r="AR159" s="353"/>
      <c r="AS159" s="353"/>
      <c r="AT159" s="353"/>
      <c r="AU159" s="353"/>
      <c r="AV159" s="353"/>
      <c r="AW159" s="357"/>
      <c r="AX159" s="357"/>
      <c r="AY159" s="357"/>
      <c r="AZ159" s="357"/>
      <c r="BA159" s="357"/>
      <c r="BB159" s="357"/>
      <c r="BC159" s="357"/>
      <c r="BD159" s="357"/>
      <c r="BE159" s="357"/>
      <c r="BF159" s="357"/>
      <c r="BG159" s="357"/>
      <c r="BH159" s="357"/>
      <c r="BI159" s="357"/>
      <c r="BJ159" s="357"/>
      <c r="BK159" s="357"/>
      <c r="BL159" s="357"/>
    </row>
    <row r="160" spans="1:64" ht="35.1" customHeight="1">
      <c r="A160" s="528" t="s">
        <v>210</v>
      </c>
      <c r="B160" s="534" t="s">
        <v>406</v>
      </c>
      <c r="C160" s="750"/>
      <c r="D160" s="533" t="s">
        <v>401</v>
      </c>
      <c r="E160" s="533" t="str">
        <f>IF(D161="Ja","Privat finansiering","")</f>
        <v/>
      </c>
      <c r="F160" s="536" t="str">
        <f>IF(D161="Ja","Offentlig finansiering","")</f>
        <v/>
      </c>
      <c r="G160" s="353"/>
      <c r="H160" s="353"/>
      <c r="I160" s="353"/>
      <c r="J160" s="353"/>
      <c r="K160" s="353"/>
      <c r="L160" s="353"/>
      <c r="M160" s="353"/>
      <c r="N160" s="353"/>
      <c r="O160" s="353"/>
      <c r="P160" s="353"/>
      <c r="Q160" s="353"/>
      <c r="R160" s="353"/>
      <c r="S160" s="353"/>
      <c r="T160" s="353"/>
      <c r="U160" s="353"/>
      <c r="V160" s="353"/>
      <c r="W160" s="353"/>
      <c r="X160" s="353"/>
      <c r="Y160" s="353"/>
      <c r="Z160" s="353"/>
      <c r="AA160" s="353"/>
      <c r="AB160" s="353"/>
      <c r="AC160" s="353"/>
      <c r="AD160" s="353"/>
      <c r="AE160" s="353"/>
      <c r="AF160" s="353"/>
      <c r="AG160" s="353"/>
      <c r="AH160" s="353"/>
      <c r="AI160" s="353"/>
      <c r="AJ160" s="353"/>
      <c r="AK160" s="353"/>
      <c r="AL160" s="353"/>
      <c r="AM160" s="353"/>
      <c r="AN160" s="353"/>
      <c r="AO160" s="353"/>
      <c r="AP160" s="353"/>
      <c r="AQ160" s="353"/>
      <c r="AR160" s="353"/>
      <c r="AS160" s="353"/>
      <c r="AT160" s="353"/>
      <c r="AU160" s="353"/>
      <c r="AV160" s="353"/>
      <c r="AW160" s="357"/>
      <c r="AX160" s="357"/>
      <c r="AY160" s="357"/>
      <c r="AZ160" s="357"/>
      <c r="BA160" s="357"/>
      <c r="BB160" s="357"/>
      <c r="BC160" s="357"/>
      <c r="BD160" s="357"/>
      <c r="BE160" s="357"/>
      <c r="BF160" s="357"/>
      <c r="BG160" s="357"/>
      <c r="BH160" s="357"/>
      <c r="BI160" s="357"/>
      <c r="BJ160" s="357"/>
      <c r="BK160" s="357"/>
      <c r="BL160" s="357"/>
    </row>
    <row r="161" spans="1:64" ht="35.1" customHeight="1" thickBot="1">
      <c r="A161" s="335" t="str">
        <f>'3 Samlet budget (AUTOGENERERES)'!F185</f>
        <v/>
      </c>
      <c r="B161" s="508" t="str">
        <f>'3 Samlet budget (AUTOGENERERES)'!F186</f>
        <v/>
      </c>
      <c r="C161" s="751"/>
      <c r="D161" s="514"/>
      <c r="E161" s="539"/>
      <c r="F161" s="516"/>
      <c r="G161" s="353"/>
      <c r="H161" s="353"/>
      <c r="I161" s="353"/>
      <c r="J161" s="353"/>
      <c r="K161" s="353"/>
      <c r="L161" s="353"/>
      <c r="M161" s="353"/>
      <c r="N161" s="353"/>
      <c r="O161" s="353"/>
      <c r="P161" s="353"/>
      <c r="Q161" s="353"/>
      <c r="R161" s="353"/>
      <c r="S161" s="353"/>
      <c r="T161" s="353"/>
      <c r="U161" s="353"/>
      <c r="V161" s="353"/>
      <c r="W161" s="353"/>
      <c r="X161" s="353"/>
      <c r="Y161" s="353"/>
      <c r="Z161" s="353"/>
      <c r="AA161" s="353"/>
      <c r="AB161" s="353"/>
      <c r="AC161" s="353"/>
      <c r="AD161" s="353"/>
      <c r="AE161" s="353"/>
      <c r="AF161" s="353"/>
      <c r="AG161" s="353"/>
      <c r="AH161" s="353"/>
      <c r="AI161" s="353"/>
      <c r="AJ161" s="353"/>
      <c r="AK161" s="353"/>
      <c r="AL161" s="353"/>
      <c r="AM161" s="353"/>
      <c r="AN161" s="353"/>
      <c r="AO161" s="353"/>
      <c r="AP161" s="353"/>
      <c r="AQ161" s="353"/>
      <c r="AR161" s="353"/>
      <c r="AS161" s="353"/>
      <c r="AT161" s="353"/>
      <c r="AU161" s="353"/>
      <c r="AV161" s="353"/>
      <c r="AW161" s="357"/>
      <c r="AX161" s="357"/>
      <c r="AY161" s="357"/>
      <c r="AZ161" s="357"/>
      <c r="BA161" s="357"/>
      <c r="BB161" s="357"/>
      <c r="BC161" s="357"/>
      <c r="BD161" s="357"/>
      <c r="BE161" s="357"/>
      <c r="BF161" s="357"/>
      <c r="BG161" s="357"/>
      <c r="BH161" s="357"/>
      <c r="BI161" s="357"/>
      <c r="BJ161" s="357"/>
      <c r="BK161" s="357"/>
      <c r="BL161" s="357"/>
    </row>
    <row r="162" spans="1:64" ht="14.1" customHeight="1">
      <c r="A162" s="353"/>
      <c r="B162" s="353"/>
      <c r="C162" s="353"/>
      <c r="D162" s="353"/>
      <c r="E162" s="353"/>
      <c r="F162" s="353"/>
      <c r="G162" s="353"/>
      <c r="H162" s="353"/>
      <c r="I162" s="353"/>
      <c r="J162" s="353"/>
      <c r="K162" s="353"/>
      <c r="L162" s="353"/>
      <c r="M162" s="353"/>
      <c r="N162" s="353"/>
      <c r="O162" s="353"/>
      <c r="P162" s="353"/>
      <c r="Q162" s="353"/>
      <c r="R162" s="353"/>
      <c r="S162" s="353"/>
      <c r="T162" s="353"/>
      <c r="U162" s="353"/>
      <c r="V162" s="353"/>
      <c r="W162" s="353"/>
      <c r="X162" s="353"/>
      <c r="Y162" s="353"/>
      <c r="Z162" s="353"/>
      <c r="AA162" s="353"/>
      <c r="AB162" s="353"/>
      <c r="AC162" s="353"/>
      <c r="AD162" s="353"/>
      <c r="AE162" s="353"/>
      <c r="AF162" s="353"/>
      <c r="AG162" s="353"/>
      <c r="AH162" s="353"/>
      <c r="AI162" s="353"/>
      <c r="AJ162" s="353"/>
      <c r="AK162" s="353"/>
      <c r="AL162" s="353"/>
      <c r="AM162" s="353"/>
      <c r="AN162" s="353"/>
      <c r="AO162" s="353"/>
      <c r="AP162" s="353"/>
      <c r="AQ162" s="353"/>
      <c r="AR162" s="353"/>
      <c r="AS162" s="353"/>
      <c r="AT162" s="353"/>
      <c r="AU162" s="353"/>
      <c r="AV162" s="353"/>
      <c r="AW162" s="357"/>
      <c r="AX162" s="357"/>
      <c r="AY162" s="357"/>
      <c r="AZ162" s="357"/>
      <c r="BA162" s="357"/>
      <c r="BB162" s="357"/>
      <c r="BC162" s="357"/>
      <c r="BD162" s="357"/>
      <c r="BE162" s="357"/>
      <c r="BF162" s="357"/>
      <c r="BG162" s="357"/>
      <c r="BH162" s="357"/>
      <c r="BI162" s="357"/>
      <c r="BJ162" s="357"/>
      <c r="BK162" s="357"/>
      <c r="BL162" s="357"/>
    </row>
    <row r="163" spans="1:64" ht="15.75" customHeight="1" thickBot="1">
      <c r="A163" s="354" t="s">
        <v>431</v>
      </c>
      <c r="B163" s="354" t="s">
        <v>203</v>
      </c>
      <c r="C163" s="372" t="s">
        <v>123</v>
      </c>
      <c r="D163" s="370" t="s">
        <v>127</v>
      </c>
      <c r="E163" s="370" t="s">
        <v>128</v>
      </c>
      <c r="F163" s="370" t="s">
        <v>129</v>
      </c>
      <c r="G163" s="370" t="s">
        <v>130</v>
      </c>
      <c r="H163" s="370" t="s">
        <v>131</v>
      </c>
      <c r="I163" s="370" t="s">
        <v>132</v>
      </c>
      <c r="J163" s="370" t="s">
        <v>133</v>
      </c>
      <c r="K163" s="370" t="s">
        <v>134</v>
      </c>
      <c r="L163" s="370" t="s">
        <v>135</v>
      </c>
      <c r="M163" s="370" t="s">
        <v>136</v>
      </c>
      <c r="N163" s="370" t="s">
        <v>137</v>
      </c>
      <c r="O163" s="370" t="s">
        <v>138</v>
      </c>
      <c r="P163" s="370" t="s">
        <v>139</v>
      </c>
      <c r="Q163" s="370" t="s">
        <v>140</v>
      </c>
      <c r="R163" s="370" t="s">
        <v>141</v>
      </c>
      <c r="S163" s="370" t="s">
        <v>142</v>
      </c>
      <c r="T163" s="370" t="s">
        <v>143</v>
      </c>
      <c r="U163" s="370" t="s">
        <v>144</v>
      </c>
      <c r="V163" s="370" t="s">
        <v>145</v>
      </c>
      <c r="W163" s="370" t="s">
        <v>146</v>
      </c>
      <c r="X163" s="370" t="s">
        <v>147</v>
      </c>
      <c r="Y163" s="370" t="s">
        <v>148</v>
      </c>
      <c r="Z163" s="371" t="s">
        <v>155</v>
      </c>
      <c r="AA163" s="357"/>
      <c r="AB163" s="357"/>
      <c r="AC163" s="357"/>
      <c r="AD163" s="357"/>
      <c r="AE163" s="357"/>
      <c r="AF163" s="357"/>
      <c r="AG163" s="357"/>
      <c r="AH163" s="357"/>
      <c r="AI163" s="357"/>
      <c r="AJ163" s="357"/>
      <c r="AK163" s="357"/>
      <c r="AL163" s="357"/>
      <c r="AM163" s="357"/>
      <c r="AN163" s="357"/>
      <c r="AO163" s="357"/>
      <c r="AP163" s="357"/>
      <c r="AQ163" s="357"/>
      <c r="AR163" s="357"/>
      <c r="AS163" s="357"/>
      <c r="AT163" s="357"/>
      <c r="AU163" s="357"/>
      <c r="AV163" s="357"/>
      <c r="AW163" s="357"/>
      <c r="AX163" s="357"/>
      <c r="AY163" s="357"/>
      <c r="AZ163" s="357"/>
      <c r="BA163" s="357"/>
      <c r="BB163" s="357"/>
      <c r="BC163" s="357"/>
      <c r="BD163" s="357"/>
      <c r="BE163" s="357"/>
      <c r="BF163" s="357"/>
      <c r="BG163" s="357"/>
      <c r="BH163" s="357"/>
      <c r="BI163" s="357"/>
      <c r="BJ163" s="357"/>
      <c r="BK163" s="357"/>
      <c r="BL163" s="357"/>
    </row>
    <row r="164" spans="1:64" ht="50.1" customHeight="1">
      <c r="A164" s="736" t="s">
        <v>54</v>
      </c>
      <c r="B164" s="262"/>
      <c r="C164" s="46" t="s">
        <v>124</v>
      </c>
      <c r="D164" s="55"/>
      <c r="E164" s="55"/>
      <c r="F164" s="55"/>
      <c r="G164" s="55"/>
      <c r="H164" s="55"/>
      <c r="I164" s="55"/>
      <c r="J164" s="55"/>
      <c r="K164" s="55"/>
      <c r="L164" s="55"/>
      <c r="M164" s="55"/>
      <c r="N164" s="55"/>
      <c r="O164" s="55"/>
      <c r="P164" s="55"/>
      <c r="Q164" s="55"/>
      <c r="R164" s="55"/>
      <c r="S164" s="55"/>
      <c r="T164" s="55"/>
      <c r="U164" s="55"/>
      <c r="V164" s="55"/>
      <c r="W164" s="55"/>
      <c r="X164" s="55"/>
      <c r="Y164" s="55"/>
      <c r="Z164" s="57"/>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9"/>
      <c r="AW164" s="357"/>
      <c r="AX164" s="357"/>
      <c r="AY164" s="357"/>
      <c r="AZ164" s="357"/>
      <c r="BA164" s="357"/>
      <c r="BB164" s="357"/>
      <c r="BC164" s="357"/>
      <c r="BD164" s="357"/>
      <c r="BE164" s="357"/>
      <c r="BF164" s="357"/>
      <c r="BG164" s="357"/>
      <c r="BH164" s="357"/>
      <c r="BI164" s="357"/>
      <c r="BJ164" s="357"/>
      <c r="BK164" s="357"/>
      <c r="BL164" s="357"/>
    </row>
    <row r="165" spans="1:64" ht="14.45" customHeight="1">
      <c r="A165" s="738"/>
      <c r="B165" s="255"/>
      <c r="C165" s="37" t="s">
        <v>125</v>
      </c>
      <c r="D165" s="42"/>
      <c r="E165" s="42"/>
      <c r="F165" s="42"/>
      <c r="G165" s="42"/>
      <c r="H165" s="42"/>
      <c r="I165" s="42"/>
      <c r="J165" s="42"/>
      <c r="K165" s="42"/>
      <c r="L165" s="42"/>
      <c r="M165" s="42"/>
      <c r="N165" s="42"/>
      <c r="O165" s="42"/>
      <c r="P165" s="42"/>
      <c r="Q165" s="42"/>
      <c r="R165" s="42"/>
      <c r="S165" s="42"/>
      <c r="T165" s="42"/>
      <c r="U165" s="42"/>
      <c r="V165" s="42"/>
      <c r="W165" s="42"/>
      <c r="X165" s="42"/>
      <c r="Y165" s="42"/>
      <c r="Z165" s="60"/>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61"/>
      <c r="AW165" s="357"/>
      <c r="AX165" s="357"/>
      <c r="AY165" s="357"/>
      <c r="AZ165" s="357"/>
      <c r="BA165" s="357"/>
      <c r="BB165" s="357"/>
      <c r="BC165" s="357"/>
      <c r="BD165" s="357"/>
      <c r="BE165" s="357"/>
      <c r="BF165" s="357"/>
      <c r="BG165" s="357"/>
      <c r="BH165" s="357"/>
      <c r="BI165" s="357"/>
      <c r="BJ165" s="357"/>
      <c r="BK165" s="357"/>
      <c r="BL165" s="357"/>
    </row>
    <row r="166" spans="1:64" ht="14.45" customHeight="1" thickBot="1">
      <c r="A166" s="738"/>
      <c r="B166" s="256" t="str">
        <f>_xlfn.CONCAT(SUM('1 Budgetskema (UDFYLDES)'!D166:AV166)," timer")</f>
        <v>0 timer</v>
      </c>
      <c r="C166" s="37" t="s">
        <v>9</v>
      </c>
      <c r="D166" s="42"/>
      <c r="E166" s="42"/>
      <c r="F166" s="42"/>
      <c r="G166" s="42"/>
      <c r="H166" s="42"/>
      <c r="I166" s="42"/>
      <c r="J166" s="42"/>
      <c r="K166" s="42"/>
      <c r="L166" s="42"/>
      <c r="M166" s="42"/>
      <c r="N166" s="42"/>
      <c r="O166" s="42"/>
      <c r="P166" s="42"/>
      <c r="Q166" s="42"/>
      <c r="R166" s="42"/>
      <c r="S166" s="42"/>
      <c r="T166" s="42"/>
      <c r="U166" s="42"/>
      <c r="V166" s="42"/>
      <c r="W166" s="42"/>
      <c r="X166" s="42"/>
      <c r="Y166" s="42"/>
      <c r="Z166" s="60"/>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61"/>
      <c r="AW166" s="357"/>
      <c r="AX166" s="357"/>
      <c r="AY166" s="357"/>
      <c r="AZ166" s="357"/>
      <c r="BA166" s="357"/>
      <c r="BB166" s="357"/>
      <c r="BC166" s="357"/>
      <c r="BD166" s="357"/>
      <c r="BE166" s="357"/>
      <c r="BF166" s="357"/>
      <c r="BG166" s="357"/>
      <c r="BH166" s="357"/>
      <c r="BI166" s="357"/>
      <c r="BJ166" s="357"/>
      <c r="BK166" s="357"/>
      <c r="BL166" s="357"/>
    </row>
    <row r="167" spans="1:64" ht="14.45" customHeight="1" thickBot="1">
      <c r="A167" s="737"/>
      <c r="B167" s="257">
        <f>SUM('1 Budgetskema (UDFYLDES)'!D167:AV167)</f>
        <v>0</v>
      </c>
      <c r="C167" s="38" t="s">
        <v>126</v>
      </c>
      <c r="D167" s="52" t="str">
        <f>IF(D165*D166=0,"",(D165*D166))</f>
        <v/>
      </c>
      <c r="E167" s="52" t="str">
        <f t="shared" ref="E167:AV167" si="10">IF(E165*E166=0,"",(E165*E166))</f>
        <v/>
      </c>
      <c r="F167" s="52" t="str">
        <f t="shared" si="10"/>
        <v/>
      </c>
      <c r="G167" s="52" t="str">
        <f t="shared" si="10"/>
        <v/>
      </c>
      <c r="H167" s="52" t="str">
        <f t="shared" si="10"/>
        <v/>
      </c>
      <c r="I167" s="52" t="str">
        <f t="shared" si="10"/>
        <v/>
      </c>
      <c r="J167" s="52" t="str">
        <f t="shared" si="10"/>
        <v/>
      </c>
      <c r="K167" s="52" t="str">
        <f t="shared" si="10"/>
        <v/>
      </c>
      <c r="L167" s="52" t="str">
        <f t="shared" si="10"/>
        <v/>
      </c>
      <c r="M167" s="52" t="str">
        <f t="shared" si="10"/>
        <v/>
      </c>
      <c r="N167" s="52" t="str">
        <f t="shared" si="10"/>
        <v/>
      </c>
      <c r="O167" s="52" t="str">
        <f t="shared" si="10"/>
        <v/>
      </c>
      <c r="P167" s="52" t="str">
        <f t="shared" si="10"/>
        <v/>
      </c>
      <c r="Q167" s="52" t="str">
        <f t="shared" si="10"/>
        <v/>
      </c>
      <c r="R167" s="52" t="str">
        <f t="shared" si="10"/>
        <v/>
      </c>
      <c r="S167" s="52" t="str">
        <f t="shared" si="10"/>
        <v/>
      </c>
      <c r="T167" s="52" t="str">
        <f t="shared" si="10"/>
        <v/>
      </c>
      <c r="U167" s="52" t="str">
        <f t="shared" si="10"/>
        <v/>
      </c>
      <c r="V167" s="52" t="str">
        <f t="shared" si="10"/>
        <v/>
      </c>
      <c r="W167" s="52" t="str">
        <f t="shared" si="10"/>
        <v/>
      </c>
      <c r="X167" s="52" t="str">
        <f t="shared" si="10"/>
        <v/>
      </c>
      <c r="Y167" s="52" t="str">
        <f t="shared" si="10"/>
        <v/>
      </c>
      <c r="Z167" s="65" t="str">
        <f t="shared" si="10"/>
        <v/>
      </c>
      <c r="AA167" s="66" t="str">
        <f t="shared" si="10"/>
        <v/>
      </c>
      <c r="AB167" s="66" t="str">
        <f t="shared" si="10"/>
        <v/>
      </c>
      <c r="AC167" s="66" t="str">
        <f t="shared" si="10"/>
        <v/>
      </c>
      <c r="AD167" s="66" t="str">
        <f t="shared" si="10"/>
        <v/>
      </c>
      <c r="AE167" s="66" t="str">
        <f t="shared" si="10"/>
        <v/>
      </c>
      <c r="AF167" s="66" t="str">
        <f t="shared" si="10"/>
        <v/>
      </c>
      <c r="AG167" s="66" t="str">
        <f t="shared" si="10"/>
        <v/>
      </c>
      <c r="AH167" s="66" t="str">
        <f t="shared" si="10"/>
        <v/>
      </c>
      <c r="AI167" s="66" t="str">
        <f t="shared" si="10"/>
        <v/>
      </c>
      <c r="AJ167" s="66" t="str">
        <f t="shared" si="10"/>
        <v/>
      </c>
      <c r="AK167" s="66" t="str">
        <f t="shared" si="10"/>
        <v/>
      </c>
      <c r="AL167" s="66" t="str">
        <f t="shared" si="10"/>
        <v/>
      </c>
      <c r="AM167" s="66" t="str">
        <f t="shared" si="10"/>
        <v/>
      </c>
      <c r="AN167" s="66" t="str">
        <f t="shared" si="10"/>
        <v/>
      </c>
      <c r="AO167" s="66" t="str">
        <f t="shared" si="10"/>
        <v/>
      </c>
      <c r="AP167" s="66" t="str">
        <f t="shared" si="10"/>
        <v/>
      </c>
      <c r="AQ167" s="66" t="str">
        <f t="shared" si="10"/>
        <v/>
      </c>
      <c r="AR167" s="66" t="str">
        <f t="shared" si="10"/>
        <v/>
      </c>
      <c r="AS167" s="66" t="str">
        <f t="shared" si="10"/>
        <v/>
      </c>
      <c r="AT167" s="66" t="str">
        <f t="shared" si="10"/>
        <v/>
      </c>
      <c r="AU167" s="66" t="str">
        <f t="shared" si="10"/>
        <v/>
      </c>
      <c r="AV167" s="67" t="str">
        <f t="shared" si="10"/>
        <v/>
      </c>
      <c r="AW167" s="357"/>
      <c r="AX167" s="357"/>
      <c r="AY167" s="357"/>
      <c r="AZ167" s="357"/>
      <c r="BA167" s="357"/>
      <c r="BB167" s="357"/>
      <c r="BC167" s="357"/>
      <c r="BD167" s="357"/>
      <c r="BE167" s="357"/>
      <c r="BF167" s="357"/>
      <c r="BG167" s="357"/>
      <c r="BH167" s="357"/>
      <c r="BI167" s="357"/>
      <c r="BJ167" s="357"/>
      <c r="BK167" s="357"/>
      <c r="BL167" s="357"/>
    </row>
    <row r="168" spans="1:64" ht="50.1" customHeight="1">
      <c r="A168" s="738" t="s">
        <v>3</v>
      </c>
      <c r="B168" s="258"/>
      <c r="C168" s="41" t="s">
        <v>124</v>
      </c>
      <c r="D168" s="145"/>
      <c r="E168" s="56"/>
      <c r="F168" s="56"/>
      <c r="G168" s="56"/>
      <c r="H168" s="56"/>
      <c r="I168" s="56"/>
      <c r="J168" s="56"/>
      <c r="K168" s="56"/>
      <c r="L168" s="56"/>
      <c r="M168" s="56"/>
      <c r="N168" s="56"/>
      <c r="O168" s="56"/>
      <c r="P168" s="56"/>
      <c r="Q168" s="56"/>
      <c r="R168" s="56"/>
      <c r="S168" s="56"/>
      <c r="T168" s="56"/>
      <c r="U168" s="56"/>
      <c r="V168" s="56"/>
      <c r="W168" s="56"/>
      <c r="X168" s="56"/>
      <c r="Y168" s="56"/>
      <c r="Z168" s="60"/>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61"/>
      <c r="AW168" s="357"/>
      <c r="AX168" s="357"/>
      <c r="AY168" s="357"/>
      <c r="AZ168" s="357"/>
      <c r="BA168" s="357"/>
      <c r="BB168" s="357"/>
      <c r="BC168" s="357"/>
      <c r="BD168" s="357"/>
      <c r="BE168" s="357"/>
      <c r="BF168" s="357"/>
      <c r="BG168" s="357"/>
      <c r="BH168" s="357"/>
      <c r="BI168" s="357"/>
      <c r="BJ168" s="357"/>
      <c r="BK168" s="357"/>
      <c r="BL168" s="357"/>
    </row>
    <row r="169" spans="1:64" ht="14.45" customHeight="1">
      <c r="A169" s="738"/>
      <c r="B169" s="259"/>
      <c r="C169" s="37" t="s">
        <v>125</v>
      </c>
      <c r="D169" s="42"/>
      <c r="E169" s="42"/>
      <c r="F169" s="42"/>
      <c r="G169" s="42"/>
      <c r="H169" s="42"/>
      <c r="I169" s="42"/>
      <c r="J169" s="42"/>
      <c r="K169" s="42"/>
      <c r="L169" s="42"/>
      <c r="M169" s="42"/>
      <c r="N169" s="42"/>
      <c r="O169" s="42"/>
      <c r="P169" s="42"/>
      <c r="Q169" s="42"/>
      <c r="R169" s="42"/>
      <c r="S169" s="42"/>
      <c r="T169" s="42"/>
      <c r="U169" s="42"/>
      <c r="V169" s="42"/>
      <c r="W169" s="42"/>
      <c r="X169" s="42"/>
      <c r="Y169" s="42"/>
      <c r="Z169" s="60"/>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61"/>
      <c r="AW169" s="357"/>
      <c r="AX169" s="357"/>
      <c r="AY169" s="357"/>
      <c r="AZ169" s="357"/>
      <c r="BA169" s="357"/>
      <c r="BB169" s="357"/>
      <c r="BC169" s="357"/>
      <c r="BD169" s="357"/>
      <c r="BE169" s="357"/>
      <c r="BF169" s="357"/>
      <c r="BG169" s="357"/>
      <c r="BH169" s="357"/>
      <c r="BI169" s="357"/>
      <c r="BJ169" s="357"/>
      <c r="BK169" s="357"/>
      <c r="BL169" s="357"/>
    </row>
    <row r="170" spans="1:64" ht="14.45" customHeight="1">
      <c r="A170" s="738"/>
      <c r="B170" s="259"/>
      <c r="C170" s="37" t="s">
        <v>9</v>
      </c>
      <c r="D170" s="42"/>
      <c r="E170" s="42"/>
      <c r="F170" s="42"/>
      <c r="G170" s="42"/>
      <c r="H170" s="42"/>
      <c r="I170" s="42"/>
      <c r="J170" s="42"/>
      <c r="K170" s="42"/>
      <c r="L170" s="42"/>
      <c r="M170" s="42"/>
      <c r="N170" s="42"/>
      <c r="O170" s="42"/>
      <c r="P170" s="42"/>
      <c r="Q170" s="42"/>
      <c r="R170" s="42"/>
      <c r="S170" s="42"/>
      <c r="T170" s="42"/>
      <c r="U170" s="42"/>
      <c r="V170" s="42"/>
      <c r="W170" s="42"/>
      <c r="X170" s="42"/>
      <c r="Y170" s="42"/>
      <c r="Z170" s="60"/>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61"/>
      <c r="AW170" s="357"/>
      <c r="AX170" s="357"/>
      <c r="AY170" s="357"/>
      <c r="AZ170" s="357"/>
      <c r="BA170" s="357"/>
      <c r="BB170" s="357"/>
      <c r="BC170" s="357"/>
      <c r="BD170" s="357"/>
      <c r="BE170" s="357"/>
      <c r="BF170" s="357"/>
      <c r="BG170" s="357"/>
      <c r="BH170" s="357"/>
      <c r="BI170" s="357"/>
      <c r="BJ170" s="357"/>
      <c r="BK170" s="357"/>
      <c r="BL170" s="357"/>
    </row>
    <row r="171" spans="1:64" ht="14.45" customHeight="1" thickBot="1">
      <c r="A171" s="738"/>
      <c r="B171" s="260">
        <f>SUM('1 Budgetskema (UDFYLDES)'!D171:AV171)</f>
        <v>0</v>
      </c>
      <c r="C171" s="40" t="s">
        <v>126</v>
      </c>
      <c r="D171" s="51" t="str">
        <f t="shared" ref="D171:AV171" si="11">IF(D169*D170=0,"",(D169*D170))</f>
        <v/>
      </c>
      <c r="E171" s="51" t="str">
        <f t="shared" si="11"/>
        <v/>
      </c>
      <c r="F171" s="51" t="str">
        <f t="shared" si="11"/>
        <v/>
      </c>
      <c r="G171" s="51" t="str">
        <f t="shared" si="11"/>
        <v/>
      </c>
      <c r="H171" s="51" t="str">
        <f t="shared" si="11"/>
        <v/>
      </c>
      <c r="I171" s="51" t="str">
        <f t="shared" si="11"/>
        <v/>
      </c>
      <c r="J171" s="51" t="str">
        <f t="shared" si="11"/>
        <v/>
      </c>
      <c r="K171" s="51" t="str">
        <f t="shared" si="11"/>
        <v/>
      </c>
      <c r="L171" s="51" t="str">
        <f t="shared" si="11"/>
        <v/>
      </c>
      <c r="M171" s="51" t="str">
        <f t="shared" si="11"/>
        <v/>
      </c>
      <c r="N171" s="51" t="str">
        <f t="shared" si="11"/>
        <v/>
      </c>
      <c r="O171" s="51" t="str">
        <f t="shared" si="11"/>
        <v/>
      </c>
      <c r="P171" s="51" t="str">
        <f t="shared" si="11"/>
        <v/>
      </c>
      <c r="Q171" s="51" t="str">
        <f t="shared" si="11"/>
        <v/>
      </c>
      <c r="R171" s="51" t="str">
        <f t="shared" si="11"/>
        <v/>
      </c>
      <c r="S171" s="51" t="str">
        <f t="shared" si="11"/>
        <v/>
      </c>
      <c r="T171" s="51" t="str">
        <f t="shared" si="11"/>
        <v/>
      </c>
      <c r="U171" s="51" t="str">
        <f t="shared" si="11"/>
        <v/>
      </c>
      <c r="V171" s="51" t="str">
        <f t="shared" si="11"/>
        <v/>
      </c>
      <c r="W171" s="51" t="str">
        <f t="shared" si="11"/>
        <v/>
      </c>
      <c r="X171" s="51" t="str">
        <f t="shared" si="11"/>
        <v/>
      </c>
      <c r="Y171" s="51" t="str">
        <f t="shared" si="11"/>
        <v/>
      </c>
      <c r="Z171" s="65" t="str">
        <f t="shared" si="11"/>
        <v/>
      </c>
      <c r="AA171" s="66" t="str">
        <f t="shared" si="11"/>
        <v/>
      </c>
      <c r="AB171" s="66" t="str">
        <f t="shared" si="11"/>
        <v/>
      </c>
      <c r="AC171" s="66" t="str">
        <f t="shared" si="11"/>
        <v/>
      </c>
      <c r="AD171" s="66" t="str">
        <f t="shared" si="11"/>
        <v/>
      </c>
      <c r="AE171" s="66" t="str">
        <f t="shared" si="11"/>
        <v/>
      </c>
      <c r="AF171" s="66" t="str">
        <f t="shared" si="11"/>
        <v/>
      </c>
      <c r="AG171" s="66" t="str">
        <f t="shared" si="11"/>
        <v/>
      </c>
      <c r="AH171" s="66" t="str">
        <f t="shared" si="11"/>
        <v/>
      </c>
      <c r="AI171" s="66" t="str">
        <f t="shared" si="11"/>
        <v/>
      </c>
      <c r="AJ171" s="66" t="str">
        <f t="shared" si="11"/>
        <v/>
      </c>
      <c r="AK171" s="66" t="str">
        <f t="shared" si="11"/>
        <v/>
      </c>
      <c r="AL171" s="66" t="str">
        <f t="shared" si="11"/>
        <v/>
      </c>
      <c r="AM171" s="66" t="str">
        <f t="shared" si="11"/>
        <v/>
      </c>
      <c r="AN171" s="66" t="str">
        <f t="shared" si="11"/>
        <v/>
      </c>
      <c r="AO171" s="66" t="str">
        <f t="shared" si="11"/>
        <v/>
      </c>
      <c r="AP171" s="66" t="str">
        <f t="shared" si="11"/>
        <v/>
      </c>
      <c r="AQ171" s="66" t="str">
        <f t="shared" si="11"/>
        <v/>
      </c>
      <c r="AR171" s="66" t="str">
        <f t="shared" si="11"/>
        <v/>
      </c>
      <c r="AS171" s="66" t="str">
        <f t="shared" si="11"/>
        <v/>
      </c>
      <c r="AT171" s="66" t="str">
        <f t="shared" si="11"/>
        <v/>
      </c>
      <c r="AU171" s="66" t="str">
        <f t="shared" si="11"/>
        <v/>
      </c>
      <c r="AV171" s="67" t="str">
        <f t="shared" si="11"/>
        <v/>
      </c>
      <c r="AW171" s="357"/>
      <c r="AX171" s="357"/>
      <c r="AY171" s="357"/>
      <c r="AZ171" s="357"/>
      <c r="BA171" s="357"/>
      <c r="BB171" s="357"/>
      <c r="BC171" s="357"/>
      <c r="BD171" s="357"/>
      <c r="BE171" s="357"/>
      <c r="BF171" s="357"/>
      <c r="BG171" s="357"/>
      <c r="BH171" s="357"/>
      <c r="BI171" s="357"/>
      <c r="BJ171" s="357"/>
      <c r="BK171" s="357"/>
      <c r="BL171" s="357"/>
    </row>
    <row r="172" spans="1:64" ht="50.1" customHeight="1" thickBot="1">
      <c r="A172" s="735" t="s">
        <v>56</v>
      </c>
      <c r="B172" s="258"/>
      <c r="C172" s="39" t="s">
        <v>124</v>
      </c>
      <c r="D172" s="55"/>
      <c r="E172" s="55"/>
      <c r="F172" s="55"/>
      <c r="G172" s="55"/>
      <c r="H172" s="55"/>
      <c r="I172" s="55"/>
      <c r="J172" s="55"/>
      <c r="K172" s="55"/>
      <c r="L172" s="55"/>
      <c r="M172" s="55"/>
      <c r="N172" s="55"/>
      <c r="O172" s="55"/>
      <c r="P172" s="55"/>
      <c r="Q172" s="55"/>
      <c r="R172" s="55"/>
      <c r="S172" s="55"/>
      <c r="T172" s="55"/>
      <c r="U172" s="55"/>
      <c r="V172" s="55"/>
      <c r="W172" s="55"/>
      <c r="X172" s="55"/>
      <c r="Y172" s="55"/>
      <c r="Z172" s="60"/>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61"/>
      <c r="AW172" s="357"/>
      <c r="AX172" s="357"/>
      <c r="AY172" s="357"/>
      <c r="AZ172" s="357"/>
      <c r="BA172" s="357"/>
      <c r="BB172" s="357"/>
      <c r="BC172" s="357"/>
      <c r="BD172" s="357"/>
      <c r="BE172" s="357"/>
      <c r="BF172" s="357"/>
      <c r="BG172" s="357"/>
      <c r="BH172" s="357"/>
      <c r="BI172" s="357"/>
      <c r="BJ172" s="357"/>
      <c r="BK172" s="357"/>
      <c r="BL172" s="357"/>
    </row>
    <row r="173" spans="1:64" ht="14.45" customHeight="1" thickBot="1">
      <c r="A173" s="735"/>
      <c r="B173" s="261">
        <f>SUM('1 Budgetskema (UDFYLDES)'!D173:AV173)</f>
        <v>0</v>
      </c>
      <c r="C173" s="38" t="s">
        <v>126</v>
      </c>
      <c r="D173" s="53"/>
      <c r="E173" s="53"/>
      <c r="F173" s="53"/>
      <c r="G173" s="53"/>
      <c r="H173" s="53"/>
      <c r="I173" s="53"/>
      <c r="J173" s="53"/>
      <c r="K173" s="53"/>
      <c r="L173" s="53"/>
      <c r="M173" s="53"/>
      <c r="N173" s="53"/>
      <c r="O173" s="53"/>
      <c r="P173" s="53"/>
      <c r="Q173" s="53"/>
      <c r="R173" s="53"/>
      <c r="S173" s="53"/>
      <c r="T173" s="53"/>
      <c r="U173" s="53"/>
      <c r="V173" s="53"/>
      <c r="W173" s="53"/>
      <c r="X173" s="53"/>
      <c r="Y173" s="53"/>
      <c r="Z173" s="60"/>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61"/>
      <c r="AW173" s="357"/>
      <c r="AX173" s="357"/>
      <c r="AY173" s="357"/>
      <c r="AZ173" s="357"/>
      <c r="BA173" s="357"/>
      <c r="BB173" s="357"/>
      <c r="BC173" s="357"/>
      <c r="BD173" s="357"/>
      <c r="BE173" s="357"/>
      <c r="BF173" s="357"/>
      <c r="BG173" s="357"/>
      <c r="BH173" s="357"/>
      <c r="BI173" s="357"/>
      <c r="BJ173" s="357"/>
      <c r="BK173" s="357"/>
      <c r="BL173" s="357"/>
    </row>
    <row r="174" spans="1:64" ht="50.1" customHeight="1" thickBot="1">
      <c r="A174" s="735" t="s">
        <v>24</v>
      </c>
      <c r="B174" s="258"/>
      <c r="C174" s="39" t="s">
        <v>124</v>
      </c>
      <c r="D174" s="55"/>
      <c r="E174" s="55"/>
      <c r="F174" s="55"/>
      <c r="G174" s="55"/>
      <c r="H174" s="55"/>
      <c r="I174" s="55"/>
      <c r="J174" s="55"/>
      <c r="K174" s="55"/>
      <c r="L174" s="55"/>
      <c r="M174" s="55"/>
      <c r="N174" s="55"/>
      <c r="O174" s="55"/>
      <c r="P174" s="55"/>
      <c r="Q174" s="55"/>
      <c r="R174" s="55"/>
      <c r="S174" s="55"/>
      <c r="T174" s="55"/>
      <c r="U174" s="55"/>
      <c r="V174" s="55"/>
      <c r="W174" s="55"/>
      <c r="X174" s="55"/>
      <c r="Y174" s="55"/>
      <c r="Z174" s="60"/>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61"/>
      <c r="AW174" s="357"/>
      <c r="AX174" s="357"/>
      <c r="AY174" s="357"/>
      <c r="AZ174" s="357"/>
      <c r="BA174" s="357"/>
      <c r="BB174" s="357"/>
      <c r="BC174" s="357"/>
      <c r="BD174" s="357"/>
      <c r="BE174" s="357"/>
      <c r="BF174" s="357"/>
      <c r="BG174" s="357"/>
      <c r="BH174" s="357"/>
      <c r="BI174" s="357"/>
      <c r="BJ174" s="357"/>
      <c r="BK174" s="357"/>
      <c r="BL174" s="357"/>
    </row>
    <row r="175" spans="1:64" ht="14.45" customHeight="1" thickBot="1">
      <c r="A175" s="735"/>
      <c r="B175" s="261">
        <f>SUM('1 Budgetskema (UDFYLDES)'!D175:AV175)</f>
        <v>0</v>
      </c>
      <c r="C175" s="40" t="s">
        <v>126</v>
      </c>
      <c r="D175" s="53"/>
      <c r="E175" s="53"/>
      <c r="F175" s="53"/>
      <c r="G175" s="53"/>
      <c r="H175" s="53"/>
      <c r="I175" s="53"/>
      <c r="J175" s="53"/>
      <c r="K175" s="53"/>
      <c r="L175" s="53"/>
      <c r="M175" s="53"/>
      <c r="N175" s="53"/>
      <c r="O175" s="53"/>
      <c r="P175" s="53"/>
      <c r="Q175" s="53"/>
      <c r="R175" s="53"/>
      <c r="S175" s="53"/>
      <c r="T175" s="53"/>
      <c r="U175" s="53"/>
      <c r="V175" s="53"/>
      <c r="W175" s="53"/>
      <c r="X175" s="53"/>
      <c r="Y175" s="53"/>
      <c r="Z175" s="60"/>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61"/>
      <c r="AW175" s="357"/>
      <c r="AX175" s="357"/>
      <c r="AY175" s="357"/>
      <c r="AZ175" s="357"/>
      <c r="BA175" s="357"/>
      <c r="BB175" s="357"/>
      <c r="BC175" s="357"/>
      <c r="BD175" s="357"/>
      <c r="BE175" s="357"/>
      <c r="BF175" s="357"/>
      <c r="BG175" s="357"/>
      <c r="BH175" s="357"/>
      <c r="BI175" s="357"/>
      <c r="BJ175" s="357"/>
      <c r="BK175" s="357"/>
      <c r="BL175" s="357"/>
    </row>
    <row r="176" spans="1:64" ht="50.1" customHeight="1">
      <c r="A176" s="736" t="s">
        <v>149</v>
      </c>
      <c r="B176" s="258"/>
      <c r="C176" s="39" t="s">
        <v>173</v>
      </c>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7"/>
      <c r="AA176" s="148"/>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9"/>
      <c r="AW176" s="357"/>
      <c r="AX176" s="357"/>
      <c r="AY176" s="357"/>
      <c r="AZ176" s="357"/>
      <c r="BA176" s="357"/>
      <c r="BB176" s="357"/>
      <c r="BC176" s="357"/>
      <c r="BD176" s="357"/>
      <c r="BE176" s="357"/>
      <c r="BF176" s="357"/>
      <c r="BG176" s="357"/>
      <c r="BH176" s="357"/>
      <c r="BI176" s="357"/>
      <c r="BJ176" s="357"/>
      <c r="BK176" s="357"/>
      <c r="BL176" s="357"/>
    </row>
    <row r="177" spans="1:64" ht="14.45" customHeight="1" thickBot="1">
      <c r="A177" s="737"/>
      <c r="B177" s="260">
        <f>SUM('1 Budgetskema (UDFYLDES)'!D177:AV177)</f>
        <v>0</v>
      </c>
      <c r="C177" s="76" t="s">
        <v>149</v>
      </c>
      <c r="D177" s="150"/>
      <c r="E177" s="75"/>
      <c r="F177" s="75"/>
      <c r="G177" s="75"/>
      <c r="H177" s="75"/>
      <c r="I177" s="75"/>
      <c r="J177" s="75"/>
      <c r="K177" s="75"/>
      <c r="L177" s="75"/>
      <c r="M177" s="75"/>
      <c r="N177" s="75"/>
      <c r="O177" s="75"/>
      <c r="P177" s="75"/>
      <c r="Q177" s="75"/>
      <c r="R177" s="75"/>
      <c r="S177" s="75"/>
      <c r="T177" s="75"/>
      <c r="U177" s="75"/>
      <c r="V177" s="75"/>
      <c r="W177" s="75"/>
      <c r="X177" s="75"/>
      <c r="Y177" s="75"/>
      <c r="Z177" s="60"/>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61"/>
      <c r="AW177" s="357"/>
      <c r="AX177" s="357"/>
      <c r="AY177" s="357"/>
      <c r="AZ177" s="357"/>
      <c r="BA177" s="357"/>
      <c r="BB177" s="357"/>
      <c r="BC177" s="357"/>
      <c r="BD177" s="357"/>
      <c r="BE177" s="357"/>
      <c r="BF177" s="357"/>
      <c r="BG177" s="357"/>
      <c r="BH177" s="357"/>
      <c r="BI177" s="357"/>
      <c r="BJ177" s="357"/>
      <c r="BK177" s="357"/>
      <c r="BL177" s="357"/>
    </row>
    <row r="178" spans="1:64" ht="50.1" customHeight="1">
      <c r="A178" s="736" t="s">
        <v>10</v>
      </c>
      <c r="B178" s="258"/>
      <c r="C178" s="74" t="s">
        <v>124</v>
      </c>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7"/>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9"/>
      <c r="AW178" s="357"/>
      <c r="AX178" s="357"/>
      <c r="AY178" s="357"/>
      <c r="AZ178" s="357"/>
      <c r="BA178" s="357"/>
      <c r="BB178" s="357"/>
      <c r="BC178" s="357"/>
      <c r="BD178" s="357"/>
      <c r="BE178" s="357"/>
      <c r="BF178" s="357"/>
      <c r="BG178" s="357"/>
      <c r="BH178" s="357"/>
      <c r="BI178" s="357"/>
      <c r="BJ178" s="357"/>
      <c r="BK178" s="357"/>
      <c r="BL178" s="357"/>
    </row>
    <row r="179" spans="1:64" ht="14.45" customHeight="1" thickBot="1">
      <c r="A179" s="737"/>
      <c r="B179" s="260">
        <f>SUM('1 Budgetskema (UDFYLDES)'!D179:AV179)</f>
        <v>0</v>
      </c>
      <c r="C179" s="38" t="s">
        <v>126</v>
      </c>
      <c r="D179" s="77"/>
      <c r="E179" s="77"/>
      <c r="F179" s="77"/>
      <c r="G179" s="77"/>
      <c r="H179" s="77"/>
      <c r="I179" s="77"/>
      <c r="J179" s="77"/>
      <c r="K179" s="77"/>
      <c r="L179" s="77"/>
      <c r="M179" s="77"/>
      <c r="N179" s="77"/>
      <c r="O179" s="77"/>
      <c r="P179" s="77"/>
      <c r="Q179" s="77"/>
      <c r="R179" s="77"/>
      <c r="S179" s="77"/>
      <c r="T179" s="77"/>
      <c r="U179" s="77"/>
      <c r="V179" s="77"/>
      <c r="W179" s="77"/>
      <c r="X179" s="77"/>
      <c r="Y179" s="77"/>
      <c r="Z179" s="60"/>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61"/>
      <c r="AW179" s="357"/>
      <c r="AX179" s="357"/>
      <c r="AY179" s="357"/>
      <c r="AZ179" s="357"/>
      <c r="BA179" s="357"/>
      <c r="BB179" s="357"/>
      <c r="BC179" s="357"/>
      <c r="BD179" s="357"/>
      <c r="BE179" s="357"/>
      <c r="BF179" s="357"/>
      <c r="BG179" s="357"/>
      <c r="BH179" s="357"/>
      <c r="BI179" s="357"/>
      <c r="BJ179" s="357"/>
      <c r="BK179" s="357"/>
      <c r="BL179" s="357"/>
    </row>
    <row r="180" spans="1:64" ht="50.1" customHeight="1" thickBot="1">
      <c r="A180" s="735" t="s">
        <v>55</v>
      </c>
      <c r="B180" s="258"/>
      <c r="C180" s="41" t="s">
        <v>124</v>
      </c>
      <c r="D180" s="55"/>
      <c r="E180" s="55"/>
      <c r="F180" s="55"/>
      <c r="G180" s="55"/>
      <c r="H180" s="55"/>
      <c r="I180" s="55"/>
      <c r="J180" s="55"/>
      <c r="K180" s="55"/>
      <c r="L180" s="55"/>
      <c r="M180" s="55"/>
      <c r="N180" s="55"/>
      <c r="O180" s="55"/>
      <c r="P180" s="55"/>
      <c r="Q180" s="55"/>
      <c r="R180" s="55"/>
      <c r="S180" s="55"/>
      <c r="T180" s="55"/>
      <c r="U180" s="55"/>
      <c r="V180" s="55"/>
      <c r="W180" s="55"/>
      <c r="X180" s="55"/>
      <c r="Y180" s="55"/>
      <c r="Z180" s="60"/>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61"/>
      <c r="AW180" s="357"/>
      <c r="AX180" s="357"/>
      <c r="AY180" s="357"/>
      <c r="AZ180" s="357"/>
      <c r="BA180" s="357"/>
      <c r="BB180" s="357"/>
      <c r="BC180" s="357"/>
      <c r="BD180" s="357"/>
      <c r="BE180" s="357"/>
      <c r="BF180" s="357"/>
      <c r="BG180" s="357"/>
      <c r="BH180" s="357"/>
      <c r="BI180" s="357"/>
      <c r="BJ180" s="357"/>
      <c r="BK180" s="357"/>
      <c r="BL180" s="357"/>
    </row>
    <row r="181" spans="1:64" ht="14.45" customHeight="1" thickBot="1">
      <c r="A181" s="735"/>
      <c r="B181" s="261">
        <f>SUM('1 Budgetskema (UDFYLDES)'!D181:AV181)</f>
        <v>0</v>
      </c>
      <c r="C181" s="38" t="s">
        <v>126</v>
      </c>
      <c r="D181" s="54"/>
      <c r="E181" s="53"/>
      <c r="F181" s="53"/>
      <c r="G181" s="53"/>
      <c r="H181" s="53"/>
      <c r="I181" s="53"/>
      <c r="J181" s="53"/>
      <c r="K181" s="53"/>
      <c r="L181" s="53"/>
      <c r="M181" s="53"/>
      <c r="N181" s="53"/>
      <c r="O181" s="53"/>
      <c r="P181" s="53"/>
      <c r="Q181" s="53"/>
      <c r="R181" s="53"/>
      <c r="S181" s="53"/>
      <c r="T181" s="53"/>
      <c r="U181" s="53"/>
      <c r="V181" s="53"/>
      <c r="W181" s="53"/>
      <c r="X181" s="53"/>
      <c r="Y181" s="53"/>
      <c r="Z181" s="62"/>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4"/>
      <c r="AW181" s="357"/>
      <c r="AX181" s="357"/>
      <c r="AY181" s="357"/>
      <c r="AZ181" s="357"/>
      <c r="BA181" s="357"/>
      <c r="BB181" s="357"/>
      <c r="BC181" s="357"/>
      <c r="BD181" s="357"/>
      <c r="BE181" s="357"/>
      <c r="BF181" s="357"/>
      <c r="BG181" s="357"/>
      <c r="BH181" s="357"/>
      <c r="BI181" s="357"/>
      <c r="BJ181" s="357"/>
      <c r="BK181" s="357"/>
      <c r="BL181" s="357"/>
    </row>
    <row r="182" spans="1:64" ht="21.95" customHeight="1" thickBot="1">
      <c r="A182" s="200" t="s">
        <v>13</v>
      </c>
      <c r="B182" s="318">
        <f>SUM(B167,B171,B173,B175,B181)-B177-B179</f>
        <v>0</v>
      </c>
      <c r="C182" s="76"/>
      <c r="D182" s="353"/>
      <c r="E182" s="353"/>
      <c r="F182" s="353"/>
      <c r="G182" s="353"/>
      <c r="H182" s="353"/>
      <c r="I182" s="353"/>
      <c r="J182" s="353"/>
      <c r="K182" s="353"/>
      <c r="L182" s="353"/>
      <c r="M182" s="353"/>
      <c r="N182" s="353"/>
      <c r="O182" s="353"/>
      <c r="P182" s="353"/>
      <c r="Q182" s="353"/>
      <c r="R182" s="353"/>
      <c r="S182" s="353"/>
      <c r="T182" s="353"/>
      <c r="U182" s="353"/>
      <c r="V182" s="353"/>
      <c r="W182" s="353"/>
      <c r="X182" s="353"/>
      <c r="Y182" s="353"/>
      <c r="Z182" s="353"/>
      <c r="AA182" s="353"/>
      <c r="AB182" s="353"/>
      <c r="AC182" s="353"/>
      <c r="AD182" s="353"/>
      <c r="AE182" s="353"/>
      <c r="AF182" s="353"/>
      <c r="AG182" s="353"/>
      <c r="AH182" s="353"/>
      <c r="AI182" s="353"/>
      <c r="AJ182" s="353"/>
      <c r="AK182" s="353"/>
      <c r="AL182" s="353"/>
      <c r="AM182" s="353"/>
      <c r="AN182" s="353"/>
      <c r="AO182" s="353"/>
      <c r="AP182" s="353"/>
      <c r="AQ182" s="353"/>
      <c r="AR182" s="353"/>
      <c r="AS182" s="353"/>
      <c r="AT182" s="353"/>
      <c r="AU182" s="353"/>
      <c r="AV182" s="353"/>
      <c r="AW182" s="357"/>
      <c r="AX182" s="357"/>
      <c r="AY182" s="357"/>
      <c r="AZ182" s="357"/>
      <c r="BA182" s="357"/>
      <c r="BB182" s="357"/>
      <c r="BC182" s="357"/>
      <c r="BD182" s="357"/>
      <c r="BE182" s="357"/>
      <c r="BF182" s="357"/>
      <c r="BG182" s="357"/>
      <c r="BH182" s="357"/>
      <c r="BI182" s="357"/>
      <c r="BJ182" s="357"/>
      <c r="BK182" s="357"/>
      <c r="BL182" s="357"/>
    </row>
    <row r="183" spans="1:64" ht="30" customHeight="1" thickBot="1">
      <c r="A183" s="199" t="s">
        <v>217</v>
      </c>
      <c r="B183" s="193"/>
      <c r="C183" s="527">
        <f>IF(B183="",0,IF(D159="Forsknings- og videnformidlingsinstitution",IF(B182=0,0,B183/B182),IF(B167=0,0,B183/B167)))</f>
        <v>0</v>
      </c>
      <c r="D183" s="353"/>
      <c r="E183" s="353"/>
      <c r="F183" s="353"/>
      <c r="G183" s="353"/>
      <c r="H183" s="353"/>
      <c r="I183" s="353"/>
      <c r="J183" s="353"/>
      <c r="K183" s="353"/>
      <c r="L183" s="353"/>
      <c r="M183" s="353"/>
      <c r="N183" s="353"/>
      <c r="O183" s="353"/>
      <c r="P183" s="353"/>
      <c r="Q183" s="353"/>
      <c r="R183" s="353"/>
      <c r="S183" s="353"/>
      <c r="T183" s="353"/>
      <c r="U183" s="353"/>
      <c r="V183" s="353"/>
      <c r="W183" s="353"/>
      <c r="X183" s="353"/>
      <c r="Y183" s="353"/>
      <c r="Z183" s="353"/>
      <c r="AA183" s="353"/>
      <c r="AB183" s="353"/>
      <c r="AC183" s="353"/>
      <c r="AD183" s="353"/>
      <c r="AE183" s="353"/>
      <c r="AF183" s="353"/>
      <c r="AG183" s="353"/>
      <c r="AH183" s="353"/>
      <c r="AI183" s="353"/>
      <c r="AJ183" s="353"/>
      <c r="AK183" s="353"/>
      <c r="AL183" s="353"/>
      <c r="AM183" s="353"/>
      <c r="AN183" s="353"/>
      <c r="AO183" s="353"/>
      <c r="AP183" s="353"/>
      <c r="AQ183" s="353"/>
      <c r="AR183" s="353"/>
      <c r="AS183" s="353"/>
      <c r="AT183" s="353"/>
      <c r="AU183" s="353"/>
      <c r="AV183" s="353"/>
      <c r="AW183" s="357"/>
      <c r="AX183" s="357"/>
      <c r="AY183" s="357"/>
      <c r="AZ183" s="357"/>
      <c r="BA183" s="357"/>
      <c r="BB183" s="357"/>
      <c r="BC183" s="357"/>
      <c r="BD183" s="357"/>
      <c r="BE183" s="357"/>
      <c r="BF183" s="357"/>
      <c r="BG183" s="357"/>
      <c r="BH183" s="357"/>
      <c r="BI183" s="357"/>
      <c r="BJ183" s="357"/>
      <c r="BK183" s="357"/>
      <c r="BL183" s="357"/>
    </row>
    <row r="184" spans="1:64" ht="21.95" customHeight="1" thickBot="1">
      <c r="A184" s="253" t="s">
        <v>339</v>
      </c>
      <c r="B184" s="377">
        <f>SUM(B182:B183)</f>
        <v>0</v>
      </c>
      <c r="C184" s="254"/>
      <c r="D184" s="353"/>
      <c r="E184" s="353"/>
      <c r="F184" s="353"/>
      <c r="G184" s="353"/>
      <c r="H184" s="353"/>
      <c r="I184" s="353"/>
      <c r="J184" s="353"/>
      <c r="K184" s="353"/>
      <c r="L184" s="353"/>
      <c r="M184" s="353"/>
      <c r="N184" s="353"/>
      <c r="O184" s="353"/>
      <c r="P184" s="353"/>
      <c r="Q184" s="353"/>
      <c r="R184" s="353"/>
      <c r="S184" s="353"/>
      <c r="T184" s="353"/>
      <c r="U184" s="353"/>
      <c r="V184" s="353"/>
      <c r="W184" s="353"/>
      <c r="X184" s="353"/>
      <c r="Y184" s="353"/>
      <c r="Z184" s="353"/>
      <c r="AA184" s="353"/>
      <c r="AB184" s="353"/>
      <c r="AC184" s="353"/>
      <c r="AD184" s="353"/>
      <c r="AE184" s="353"/>
      <c r="AF184" s="353"/>
      <c r="AG184" s="353"/>
      <c r="AH184" s="353"/>
      <c r="AI184" s="353"/>
      <c r="AJ184" s="353"/>
      <c r="AK184" s="353"/>
      <c r="AL184" s="353"/>
      <c r="AM184" s="353"/>
      <c r="AN184" s="353"/>
      <c r="AO184" s="353"/>
      <c r="AP184" s="353"/>
      <c r="AQ184" s="353"/>
      <c r="AR184" s="353"/>
      <c r="AS184" s="353"/>
      <c r="AT184" s="353"/>
      <c r="AU184" s="353"/>
      <c r="AV184" s="353"/>
      <c r="AW184" s="357"/>
      <c r="AX184" s="357"/>
      <c r="AY184" s="357"/>
      <c r="AZ184" s="357"/>
      <c r="BA184" s="357"/>
      <c r="BB184" s="357"/>
      <c r="BC184" s="357"/>
      <c r="BD184" s="357"/>
      <c r="BE184" s="357"/>
      <c r="BF184" s="357"/>
      <c r="BG184" s="357"/>
      <c r="BH184" s="357"/>
      <c r="BI184" s="357"/>
      <c r="BJ184" s="357"/>
      <c r="BK184" s="357"/>
      <c r="BL184" s="357"/>
    </row>
    <row r="185" spans="1:64" ht="14.1" customHeight="1">
      <c r="A185" s="353"/>
      <c r="B185" s="353"/>
      <c r="C185" s="353"/>
      <c r="D185" s="353"/>
      <c r="E185" s="353"/>
      <c r="F185" s="353"/>
      <c r="G185" s="353"/>
      <c r="H185" s="353"/>
      <c r="I185" s="353"/>
      <c r="J185" s="353"/>
      <c r="K185" s="353"/>
      <c r="L185" s="353"/>
      <c r="M185" s="353"/>
      <c r="N185" s="353"/>
      <c r="O185" s="353"/>
      <c r="P185" s="353"/>
      <c r="Q185" s="353"/>
      <c r="R185" s="353"/>
      <c r="S185" s="353"/>
      <c r="T185" s="353"/>
      <c r="U185" s="353"/>
      <c r="V185" s="353"/>
      <c r="W185" s="353"/>
      <c r="X185" s="353"/>
      <c r="Y185" s="353"/>
      <c r="Z185" s="353"/>
      <c r="AA185" s="353"/>
      <c r="AB185" s="353"/>
      <c r="AC185" s="353"/>
      <c r="AD185" s="353"/>
      <c r="AE185" s="353"/>
      <c r="AF185" s="353"/>
      <c r="AG185" s="353"/>
      <c r="AH185" s="353"/>
      <c r="AI185" s="353"/>
      <c r="AJ185" s="353"/>
      <c r="AK185" s="353"/>
      <c r="AL185" s="353"/>
      <c r="AM185" s="353"/>
      <c r="AN185" s="353"/>
      <c r="AO185" s="353"/>
      <c r="AP185" s="353"/>
      <c r="AQ185" s="353"/>
      <c r="AR185" s="353"/>
      <c r="AS185" s="353"/>
      <c r="AT185" s="353"/>
      <c r="AU185" s="353"/>
      <c r="AV185" s="353"/>
      <c r="AW185" s="357"/>
      <c r="AX185" s="357"/>
      <c r="AY185" s="357"/>
      <c r="AZ185" s="357"/>
      <c r="BA185" s="357"/>
      <c r="BB185" s="357"/>
      <c r="BC185" s="357"/>
      <c r="BD185" s="357"/>
      <c r="BE185" s="357"/>
      <c r="BF185" s="357"/>
      <c r="BG185" s="357"/>
      <c r="BH185" s="357"/>
      <c r="BI185" s="357"/>
      <c r="BJ185" s="357"/>
      <c r="BK185" s="357"/>
      <c r="BL185" s="357"/>
    </row>
    <row r="186" spans="1:64" ht="14.1" customHeight="1" thickBot="1">
      <c r="A186" s="373"/>
      <c r="B186" s="373"/>
      <c r="C186" s="353"/>
      <c r="D186" s="353"/>
      <c r="E186" s="353"/>
      <c r="F186" s="353"/>
      <c r="G186" s="353"/>
      <c r="H186" s="353"/>
      <c r="I186" s="353"/>
      <c r="J186" s="353"/>
      <c r="K186" s="353"/>
      <c r="L186" s="353"/>
      <c r="M186" s="353"/>
      <c r="N186" s="353"/>
      <c r="O186" s="353"/>
      <c r="P186" s="353"/>
      <c r="Q186" s="353"/>
      <c r="R186" s="353"/>
      <c r="S186" s="353"/>
      <c r="T186" s="353"/>
      <c r="U186" s="353"/>
      <c r="V186" s="353"/>
      <c r="W186" s="353"/>
      <c r="X186" s="353"/>
      <c r="Y186" s="353"/>
      <c r="Z186" s="353"/>
      <c r="AA186" s="353"/>
      <c r="AB186" s="353"/>
      <c r="AC186" s="353"/>
      <c r="AD186" s="353"/>
      <c r="AE186" s="353"/>
      <c r="AF186" s="353"/>
      <c r="AG186" s="353"/>
      <c r="AH186" s="353"/>
      <c r="AI186" s="353"/>
      <c r="AJ186" s="353"/>
      <c r="AK186" s="353"/>
      <c r="AL186" s="353"/>
      <c r="AM186" s="353"/>
      <c r="AN186" s="353"/>
      <c r="AO186" s="353"/>
      <c r="AP186" s="353"/>
      <c r="AQ186" s="353"/>
      <c r="AR186" s="353"/>
      <c r="AS186" s="353"/>
      <c r="AT186" s="353"/>
      <c r="AU186" s="353"/>
      <c r="AV186" s="353"/>
      <c r="AW186" s="357"/>
      <c r="AX186" s="357"/>
      <c r="AY186" s="357"/>
      <c r="AZ186" s="357"/>
      <c r="BA186" s="357"/>
      <c r="BB186" s="357"/>
      <c r="BC186" s="357"/>
      <c r="BD186" s="357"/>
      <c r="BE186" s="357"/>
      <c r="BF186" s="357"/>
      <c r="BG186" s="357"/>
      <c r="BH186" s="357"/>
      <c r="BI186" s="357"/>
      <c r="BJ186" s="357"/>
      <c r="BK186" s="357"/>
      <c r="BL186" s="357"/>
    </row>
    <row r="187" spans="1:64" ht="24.95" customHeight="1" thickTop="1" thickBot="1">
      <c r="A187" s="366" t="s">
        <v>420</v>
      </c>
      <c r="B187" s="367"/>
      <c r="C187" s="358"/>
      <c r="D187" s="368"/>
      <c r="E187" s="358"/>
      <c r="F187" s="358"/>
      <c r="G187" s="358"/>
      <c r="H187" s="358"/>
      <c r="I187" s="358"/>
      <c r="J187" s="358"/>
      <c r="K187" s="358"/>
      <c r="L187" s="358"/>
      <c r="M187" s="358"/>
      <c r="N187" s="358"/>
      <c r="O187" s="358"/>
      <c r="P187" s="358"/>
      <c r="Q187" s="358"/>
      <c r="R187" s="358"/>
      <c r="S187" s="358"/>
      <c r="T187" s="358"/>
      <c r="U187" s="358"/>
      <c r="V187" s="358"/>
      <c r="W187" s="358"/>
      <c r="X187" s="358"/>
      <c r="Y187" s="358"/>
      <c r="Z187" s="358"/>
      <c r="AA187" s="358"/>
      <c r="AB187" s="358"/>
      <c r="AC187" s="358"/>
      <c r="AD187" s="358"/>
      <c r="AE187" s="358"/>
      <c r="AF187" s="358"/>
      <c r="AG187" s="358"/>
      <c r="AH187" s="358"/>
      <c r="AI187" s="358"/>
      <c r="AJ187" s="358"/>
      <c r="AK187" s="358"/>
      <c r="AL187" s="358"/>
      <c r="AM187" s="358"/>
      <c r="AN187" s="358"/>
      <c r="AO187" s="358"/>
      <c r="AP187" s="358"/>
      <c r="AQ187" s="358"/>
      <c r="AR187" s="358"/>
      <c r="AS187" s="358"/>
      <c r="AT187" s="358"/>
      <c r="AU187" s="358"/>
      <c r="AV187" s="358"/>
      <c r="AW187" s="357"/>
      <c r="AX187" s="357"/>
      <c r="AY187" s="357"/>
      <c r="AZ187" s="357"/>
      <c r="BA187" s="357"/>
      <c r="BB187" s="357"/>
      <c r="BC187" s="357"/>
      <c r="BD187" s="357"/>
      <c r="BE187" s="357"/>
      <c r="BF187" s="357"/>
      <c r="BG187" s="357"/>
      <c r="BH187" s="357"/>
      <c r="BI187" s="357"/>
      <c r="BJ187" s="357"/>
      <c r="BK187" s="357"/>
      <c r="BL187" s="357"/>
    </row>
    <row r="188" spans="1:64" ht="35.1" customHeight="1">
      <c r="A188" s="492" t="str">
        <f>IF(B189&gt;0,"Evt. P-nummer","")</f>
        <v/>
      </c>
      <c r="B188" s="512" t="s">
        <v>392</v>
      </c>
      <c r="C188" s="530" t="s">
        <v>15</v>
      </c>
      <c r="D188" s="531" t="s">
        <v>204</v>
      </c>
      <c r="E188" s="531" t="s">
        <v>113</v>
      </c>
      <c r="F188" s="532" t="s">
        <v>205</v>
      </c>
      <c r="G188" s="359"/>
      <c r="H188" s="359"/>
      <c r="I188" s="359"/>
      <c r="J188" s="359"/>
      <c r="K188" s="359"/>
      <c r="L188" s="359"/>
      <c r="M188" s="359"/>
      <c r="N188" s="359"/>
      <c r="O188" s="359"/>
      <c r="P188" s="359"/>
      <c r="Q188" s="359"/>
      <c r="R188" s="359"/>
      <c r="S188" s="359"/>
      <c r="T188" s="359"/>
      <c r="U188" s="359"/>
      <c r="V188" s="359"/>
      <c r="W188" s="359"/>
      <c r="X188" s="359"/>
      <c r="Y188" s="359"/>
      <c r="Z188" s="359"/>
      <c r="AA188" s="359"/>
      <c r="AB188" s="359"/>
      <c r="AC188" s="359"/>
      <c r="AD188" s="359"/>
      <c r="AE188" s="359"/>
      <c r="AF188" s="359"/>
      <c r="AG188" s="359"/>
      <c r="AH188" s="359"/>
      <c r="AI188" s="359"/>
      <c r="AJ188" s="359"/>
      <c r="AK188" s="359"/>
      <c r="AL188" s="359"/>
      <c r="AM188" s="359"/>
      <c r="AN188" s="359"/>
      <c r="AO188" s="359"/>
      <c r="AP188" s="359"/>
      <c r="AQ188" s="359"/>
      <c r="AR188" s="359"/>
      <c r="AS188" s="359"/>
      <c r="AT188" s="359"/>
      <c r="AU188" s="359"/>
      <c r="AV188" s="359"/>
      <c r="AW188" s="357"/>
      <c r="AX188" s="357"/>
      <c r="AY188" s="357"/>
      <c r="AZ188" s="357"/>
      <c r="BA188" s="357"/>
      <c r="BB188" s="357"/>
      <c r="BC188" s="357"/>
      <c r="BD188" s="357"/>
      <c r="BE188" s="357"/>
      <c r="BF188" s="357"/>
      <c r="BG188" s="357"/>
      <c r="BH188" s="357"/>
      <c r="BI188" s="357"/>
      <c r="BJ188" s="357"/>
      <c r="BK188" s="357"/>
      <c r="BL188" s="357"/>
    </row>
    <row r="189" spans="1:64" ht="35.1" customHeight="1" thickBot="1">
      <c r="A189" s="567"/>
      <c r="B189" s="568"/>
      <c r="C189" s="334"/>
      <c r="D189" s="274"/>
      <c r="E189" s="274"/>
      <c r="F189" s="275"/>
      <c r="G189" s="353"/>
      <c r="H189" s="353"/>
      <c r="I189" s="353"/>
      <c r="J189" s="353"/>
      <c r="K189" s="353"/>
      <c r="L189" s="353"/>
      <c r="M189" s="353"/>
      <c r="N189" s="353"/>
      <c r="O189" s="353"/>
      <c r="P189" s="353"/>
      <c r="Q189" s="353"/>
      <c r="R189" s="353"/>
      <c r="S189" s="353"/>
      <c r="T189" s="353"/>
      <c r="U189" s="353"/>
      <c r="V189" s="353"/>
      <c r="W189" s="353"/>
      <c r="X189" s="353"/>
      <c r="Y189" s="353"/>
      <c r="Z189" s="353"/>
      <c r="AA189" s="353"/>
      <c r="AB189" s="353"/>
      <c r="AC189" s="353"/>
      <c r="AD189" s="353"/>
      <c r="AE189" s="353"/>
      <c r="AF189" s="353"/>
      <c r="AG189" s="353"/>
      <c r="AH189" s="353"/>
      <c r="AI189" s="353"/>
      <c r="AJ189" s="353"/>
      <c r="AK189" s="353"/>
      <c r="AL189" s="353"/>
      <c r="AM189" s="353"/>
      <c r="AN189" s="353"/>
      <c r="AO189" s="353"/>
      <c r="AP189" s="353"/>
      <c r="AQ189" s="353"/>
      <c r="AR189" s="353"/>
      <c r="AS189" s="353"/>
      <c r="AT189" s="353"/>
      <c r="AU189" s="353"/>
      <c r="AV189" s="353"/>
      <c r="AW189" s="357"/>
      <c r="AX189" s="357"/>
      <c r="AY189" s="357"/>
      <c r="AZ189" s="357"/>
      <c r="BA189" s="357"/>
      <c r="BB189" s="357"/>
      <c r="BC189" s="357"/>
      <c r="BD189" s="357"/>
      <c r="BE189" s="357"/>
      <c r="BF189" s="357"/>
      <c r="BG189" s="357"/>
      <c r="BH189" s="357"/>
      <c r="BI189" s="357"/>
      <c r="BJ189" s="357"/>
      <c r="BK189" s="357"/>
      <c r="BL189" s="357"/>
    </row>
    <row r="190" spans="1:64" ht="35.1" customHeight="1">
      <c r="A190" s="528" t="s">
        <v>210</v>
      </c>
      <c r="B190" s="534" t="s">
        <v>406</v>
      </c>
      <c r="C190" s="750"/>
      <c r="D190" s="533" t="s">
        <v>401</v>
      </c>
      <c r="E190" s="533" t="str">
        <f>IF(D191="Ja","Privat finansiering","")</f>
        <v/>
      </c>
      <c r="F190" s="536" t="str">
        <f>IF(D191="Ja","Offentlig finansiering","")</f>
        <v/>
      </c>
      <c r="G190" s="353"/>
      <c r="H190" s="353"/>
      <c r="I190" s="353"/>
      <c r="J190" s="353"/>
      <c r="K190" s="353"/>
      <c r="L190" s="353"/>
      <c r="M190" s="353"/>
      <c r="N190" s="353"/>
      <c r="O190" s="353"/>
      <c r="P190" s="353"/>
      <c r="Q190" s="353"/>
      <c r="R190" s="353"/>
      <c r="S190" s="353"/>
      <c r="T190" s="353"/>
      <c r="U190" s="353"/>
      <c r="V190" s="353"/>
      <c r="W190" s="353"/>
      <c r="X190" s="353"/>
      <c r="Y190" s="353"/>
      <c r="Z190" s="353"/>
      <c r="AA190" s="353"/>
      <c r="AB190" s="353"/>
      <c r="AC190" s="353"/>
      <c r="AD190" s="353"/>
      <c r="AE190" s="353"/>
      <c r="AF190" s="353"/>
      <c r="AG190" s="353"/>
      <c r="AH190" s="353"/>
      <c r="AI190" s="353"/>
      <c r="AJ190" s="353"/>
      <c r="AK190" s="353"/>
      <c r="AL190" s="353"/>
      <c r="AM190" s="353"/>
      <c r="AN190" s="353"/>
      <c r="AO190" s="353"/>
      <c r="AP190" s="353"/>
      <c r="AQ190" s="353"/>
      <c r="AR190" s="353"/>
      <c r="AS190" s="353"/>
      <c r="AT190" s="353"/>
      <c r="AU190" s="353"/>
      <c r="AV190" s="353"/>
      <c r="AW190" s="357"/>
      <c r="AX190" s="357"/>
      <c r="AY190" s="357"/>
      <c r="AZ190" s="357"/>
      <c r="BA190" s="357"/>
      <c r="BB190" s="357"/>
      <c r="BC190" s="357"/>
      <c r="BD190" s="357"/>
      <c r="BE190" s="357"/>
      <c r="BF190" s="357"/>
      <c r="BG190" s="357"/>
      <c r="BH190" s="357"/>
      <c r="BI190" s="357"/>
      <c r="BJ190" s="357"/>
      <c r="BK190" s="357"/>
      <c r="BL190" s="357"/>
    </row>
    <row r="191" spans="1:64" ht="35.1" customHeight="1" thickBot="1">
      <c r="A191" s="335" t="str">
        <f>'3 Samlet budget (AUTOGENERERES)'!F215</f>
        <v/>
      </c>
      <c r="B191" s="508" t="str">
        <f>'3 Samlet budget (AUTOGENERERES)'!F216</f>
        <v/>
      </c>
      <c r="C191" s="751"/>
      <c r="D191" s="514"/>
      <c r="E191" s="539"/>
      <c r="F191" s="516"/>
      <c r="G191" s="353"/>
      <c r="H191" s="353"/>
      <c r="I191" s="353"/>
      <c r="J191" s="353"/>
      <c r="K191" s="353"/>
      <c r="L191" s="353"/>
      <c r="M191" s="353"/>
      <c r="N191" s="353"/>
      <c r="O191" s="353"/>
      <c r="P191" s="353"/>
      <c r="Q191" s="353"/>
      <c r="R191" s="353"/>
      <c r="S191" s="353"/>
      <c r="T191" s="353"/>
      <c r="U191" s="353"/>
      <c r="V191" s="353"/>
      <c r="W191" s="353"/>
      <c r="X191" s="353"/>
      <c r="Y191" s="353"/>
      <c r="Z191" s="353"/>
      <c r="AA191" s="353"/>
      <c r="AB191" s="353"/>
      <c r="AC191" s="353"/>
      <c r="AD191" s="353"/>
      <c r="AE191" s="353"/>
      <c r="AF191" s="353"/>
      <c r="AG191" s="353"/>
      <c r="AH191" s="353"/>
      <c r="AI191" s="353"/>
      <c r="AJ191" s="353"/>
      <c r="AK191" s="353"/>
      <c r="AL191" s="353"/>
      <c r="AM191" s="353"/>
      <c r="AN191" s="353"/>
      <c r="AO191" s="353"/>
      <c r="AP191" s="353"/>
      <c r="AQ191" s="353"/>
      <c r="AR191" s="353"/>
      <c r="AS191" s="353"/>
      <c r="AT191" s="353"/>
      <c r="AU191" s="353"/>
      <c r="AV191" s="353"/>
      <c r="AW191" s="357"/>
      <c r="AX191" s="357"/>
      <c r="AY191" s="357"/>
      <c r="AZ191" s="357"/>
      <c r="BA191" s="357"/>
      <c r="BB191" s="357"/>
      <c r="BC191" s="357"/>
      <c r="BD191" s="357"/>
      <c r="BE191" s="357"/>
      <c r="BF191" s="357"/>
      <c r="BG191" s="357"/>
      <c r="BH191" s="357"/>
      <c r="BI191" s="357"/>
      <c r="BJ191" s="357"/>
      <c r="BK191" s="357"/>
      <c r="BL191" s="357"/>
    </row>
    <row r="192" spans="1:64" ht="14.1" customHeight="1">
      <c r="A192" s="353"/>
      <c r="B192" s="353"/>
      <c r="C192" s="353"/>
      <c r="D192" s="353"/>
      <c r="E192" s="353"/>
      <c r="F192" s="353"/>
      <c r="G192" s="353"/>
      <c r="H192" s="353"/>
      <c r="I192" s="353"/>
      <c r="J192" s="353"/>
      <c r="K192" s="353"/>
      <c r="L192" s="353"/>
      <c r="M192" s="353"/>
      <c r="N192" s="353"/>
      <c r="O192" s="353"/>
      <c r="P192" s="353"/>
      <c r="Q192" s="353"/>
      <c r="R192" s="353"/>
      <c r="S192" s="353"/>
      <c r="T192" s="353"/>
      <c r="U192" s="353"/>
      <c r="V192" s="353"/>
      <c r="W192" s="353"/>
      <c r="X192" s="353"/>
      <c r="Y192" s="353"/>
      <c r="Z192" s="353"/>
      <c r="AA192" s="353"/>
      <c r="AB192" s="353"/>
      <c r="AC192" s="353"/>
      <c r="AD192" s="353"/>
      <c r="AE192" s="353"/>
      <c r="AF192" s="353"/>
      <c r="AG192" s="353"/>
      <c r="AH192" s="353"/>
      <c r="AI192" s="353"/>
      <c r="AJ192" s="353"/>
      <c r="AK192" s="353"/>
      <c r="AL192" s="353"/>
      <c r="AM192" s="353"/>
      <c r="AN192" s="353"/>
      <c r="AO192" s="353"/>
      <c r="AP192" s="353"/>
      <c r="AQ192" s="353"/>
      <c r="AR192" s="353"/>
      <c r="AS192" s="353"/>
      <c r="AT192" s="353"/>
      <c r="AU192" s="353"/>
      <c r="AV192" s="353"/>
      <c r="AW192" s="357"/>
      <c r="AX192" s="357"/>
      <c r="AY192" s="357"/>
      <c r="AZ192" s="357"/>
      <c r="BA192" s="357"/>
      <c r="BB192" s="357"/>
      <c r="BC192" s="357"/>
      <c r="BD192" s="357"/>
      <c r="BE192" s="357"/>
      <c r="BF192" s="357"/>
      <c r="BG192" s="357"/>
      <c r="BH192" s="357"/>
      <c r="BI192" s="357"/>
      <c r="BJ192" s="357"/>
      <c r="BK192" s="357"/>
      <c r="BL192" s="357"/>
    </row>
    <row r="193" spans="1:64" ht="15.75" customHeight="1" thickBot="1">
      <c r="A193" s="354" t="s">
        <v>431</v>
      </c>
      <c r="B193" s="354" t="s">
        <v>203</v>
      </c>
      <c r="C193" s="372" t="s">
        <v>123</v>
      </c>
      <c r="D193" s="370" t="s">
        <v>127</v>
      </c>
      <c r="E193" s="370" t="s">
        <v>128</v>
      </c>
      <c r="F193" s="370" t="s">
        <v>129</v>
      </c>
      <c r="G193" s="370" t="s">
        <v>130</v>
      </c>
      <c r="H193" s="370" t="s">
        <v>131</v>
      </c>
      <c r="I193" s="370" t="s">
        <v>132</v>
      </c>
      <c r="J193" s="370" t="s">
        <v>133</v>
      </c>
      <c r="K193" s="370" t="s">
        <v>134</v>
      </c>
      <c r="L193" s="370" t="s">
        <v>135</v>
      </c>
      <c r="M193" s="370" t="s">
        <v>136</v>
      </c>
      <c r="N193" s="370" t="s">
        <v>137</v>
      </c>
      <c r="O193" s="370" t="s">
        <v>138</v>
      </c>
      <c r="P193" s="370" t="s">
        <v>139</v>
      </c>
      <c r="Q193" s="370" t="s">
        <v>140</v>
      </c>
      <c r="R193" s="370" t="s">
        <v>141</v>
      </c>
      <c r="S193" s="370" t="s">
        <v>142</v>
      </c>
      <c r="T193" s="370" t="s">
        <v>143</v>
      </c>
      <c r="U193" s="370" t="s">
        <v>144</v>
      </c>
      <c r="V193" s="370" t="s">
        <v>145</v>
      </c>
      <c r="W193" s="370" t="s">
        <v>146</v>
      </c>
      <c r="X193" s="370" t="s">
        <v>147</v>
      </c>
      <c r="Y193" s="370" t="s">
        <v>148</v>
      </c>
      <c r="Z193" s="371" t="s">
        <v>155</v>
      </c>
      <c r="AA193" s="357"/>
      <c r="AB193" s="357"/>
      <c r="AC193" s="357"/>
      <c r="AD193" s="357"/>
      <c r="AE193" s="357"/>
      <c r="AF193" s="357"/>
      <c r="AG193" s="357"/>
      <c r="AH193" s="357"/>
      <c r="AI193" s="357"/>
      <c r="AJ193" s="357"/>
      <c r="AK193" s="357"/>
      <c r="AL193" s="357"/>
      <c r="AM193" s="357"/>
      <c r="AN193" s="357"/>
      <c r="AO193" s="357"/>
      <c r="AP193" s="357"/>
      <c r="AQ193" s="357"/>
      <c r="AR193" s="357"/>
      <c r="AS193" s="357"/>
      <c r="AT193" s="357"/>
      <c r="AU193" s="357"/>
      <c r="AV193" s="357"/>
      <c r="AW193" s="357"/>
      <c r="AX193" s="357"/>
      <c r="AY193" s="357"/>
      <c r="AZ193" s="357"/>
      <c r="BA193" s="357"/>
      <c r="BB193" s="357"/>
      <c r="BC193" s="357"/>
      <c r="BD193" s="357"/>
      <c r="BE193" s="357"/>
      <c r="BF193" s="357"/>
      <c r="BG193" s="357"/>
      <c r="BH193" s="357"/>
      <c r="BI193" s="357"/>
      <c r="BJ193" s="357"/>
      <c r="BK193" s="357"/>
      <c r="BL193" s="357"/>
    </row>
    <row r="194" spans="1:64" ht="50.1" customHeight="1">
      <c r="A194" s="736" t="s">
        <v>54</v>
      </c>
      <c r="B194" s="262"/>
      <c r="C194" s="46" t="s">
        <v>124</v>
      </c>
      <c r="D194" s="55"/>
      <c r="E194" s="55"/>
      <c r="F194" s="55"/>
      <c r="G194" s="55"/>
      <c r="H194" s="55"/>
      <c r="I194" s="55"/>
      <c r="J194" s="55"/>
      <c r="K194" s="55"/>
      <c r="L194" s="55"/>
      <c r="M194" s="55"/>
      <c r="N194" s="55"/>
      <c r="O194" s="55"/>
      <c r="P194" s="55"/>
      <c r="Q194" s="55"/>
      <c r="R194" s="55"/>
      <c r="S194" s="55"/>
      <c r="T194" s="55"/>
      <c r="U194" s="55"/>
      <c r="V194" s="55"/>
      <c r="W194" s="55"/>
      <c r="X194" s="55"/>
      <c r="Y194" s="55"/>
      <c r="Z194" s="57"/>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9"/>
      <c r="AW194" s="357"/>
      <c r="AX194" s="357"/>
      <c r="AY194" s="357"/>
      <c r="AZ194" s="357"/>
      <c r="BA194" s="357"/>
      <c r="BB194" s="357"/>
      <c r="BC194" s="357"/>
      <c r="BD194" s="357"/>
      <c r="BE194" s="357"/>
      <c r="BF194" s="357"/>
      <c r="BG194" s="357"/>
      <c r="BH194" s="357"/>
      <c r="BI194" s="357"/>
      <c r="BJ194" s="357"/>
      <c r="BK194" s="357"/>
      <c r="BL194" s="357"/>
    </row>
    <row r="195" spans="1:64" ht="14.45" customHeight="1">
      <c r="A195" s="738"/>
      <c r="B195" s="255"/>
      <c r="C195" s="37" t="s">
        <v>125</v>
      </c>
      <c r="D195" s="42"/>
      <c r="E195" s="42"/>
      <c r="F195" s="42"/>
      <c r="G195" s="42"/>
      <c r="H195" s="42"/>
      <c r="I195" s="42"/>
      <c r="J195" s="42"/>
      <c r="K195" s="42"/>
      <c r="L195" s="42"/>
      <c r="M195" s="42"/>
      <c r="N195" s="42"/>
      <c r="O195" s="42"/>
      <c r="P195" s="42"/>
      <c r="Q195" s="42"/>
      <c r="R195" s="42"/>
      <c r="S195" s="42"/>
      <c r="T195" s="42"/>
      <c r="U195" s="42"/>
      <c r="V195" s="42"/>
      <c r="W195" s="42"/>
      <c r="X195" s="42"/>
      <c r="Y195" s="42"/>
      <c r="Z195" s="60"/>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61"/>
      <c r="AW195" s="357"/>
      <c r="AX195" s="357"/>
      <c r="AY195" s="357"/>
      <c r="AZ195" s="357"/>
      <c r="BA195" s="357"/>
      <c r="BB195" s="357"/>
      <c r="BC195" s="357"/>
      <c r="BD195" s="357"/>
      <c r="BE195" s="357"/>
      <c r="BF195" s="357"/>
      <c r="BG195" s="357"/>
      <c r="BH195" s="357"/>
      <c r="BI195" s="357"/>
      <c r="BJ195" s="357"/>
      <c r="BK195" s="357"/>
      <c r="BL195" s="357"/>
    </row>
    <row r="196" spans="1:64" ht="14.45" customHeight="1" thickBot="1">
      <c r="A196" s="738"/>
      <c r="B196" s="256" t="str">
        <f>_xlfn.CONCAT(SUM('1 Budgetskema (UDFYLDES)'!D196:AV196)," timer")</f>
        <v>0 timer</v>
      </c>
      <c r="C196" s="37" t="s">
        <v>9</v>
      </c>
      <c r="D196" s="42"/>
      <c r="E196" s="42"/>
      <c r="F196" s="42"/>
      <c r="G196" s="42"/>
      <c r="H196" s="42"/>
      <c r="I196" s="42"/>
      <c r="J196" s="42"/>
      <c r="K196" s="42"/>
      <c r="L196" s="42"/>
      <c r="M196" s="42"/>
      <c r="N196" s="42"/>
      <c r="O196" s="42"/>
      <c r="P196" s="42"/>
      <c r="Q196" s="42"/>
      <c r="R196" s="42"/>
      <c r="S196" s="42"/>
      <c r="T196" s="42"/>
      <c r="U196" s="42"/>
      <c r="V196" s="42"/>
      <c r="W196" s="42"/>
      <c r="X196" s="42"/>
      <c r="Y196" s="42"/>
      <c r="Z196" s="60"/>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61"/>
      <c r="AW196" s="357"/>
      <c r="AX196" s="357"/>
      <c r="AY196" s="357"/>
      <c r="AZ196" s="357"/>
      <c r="BA196" s="357"/>
      <c r="BB196" s="357"/>
      <c r="BC196" s="357"/>
      <c r="BD196" s="357"/>
      <c r="BE196" s="357"/>
      <c r="BF196" s="357"/>
      <c r="BG196" s="357"/>
      <c r="BH196" s="357"/>
      <c r="BI196" s="357"/>
      <c r="BJ196" s="357"/>
      <c r="BK196" s="357"/>
      <c r="BL196" s="357"/>
    </row>
    <row r="197" spans="1:64" ht="14.45" customHeight="1" thickBot="1">
      <c r="A197" s="737"/>
      <c r="B197" s="257">
        <f>SUM('1 Budgetskema (UDFYLDES)'!D197:AV197)</f>
        <v>0</v>
      </c>
      <c r="C197" s="38" t="s">
        <v>126</v>
      </c>
      <c r="D197" s="52" t="str">
        <f>IF(D195*D196=0,"",(D195*D196))</f>
        <v/>
      </c>
      <c r="E197" s="52" t="str">
        <f t="shared" ref="E197:AV197" si="12">IF(E195*E196=0,"",(E195*E196))</f>
        <v/>
      </c>
      <c r="F197" s="52" t="str">
        <f t="shared" si="12"/>
        <v/>
      </c>
      <c r="G197" s="52" t="str">
        <f t="shared" si="12"/>
        <v/>
      </c>
      <c r="H197" s="52" t="str">
        <f t="shared" si="12"/>
        <v/>
      </c>
      <c r="I197" s="52" t="str">
        <f t="shared" si="12"/>
        <v/>
      </c>
      <c r="J197" s="52" t="str">
        <f t="shared" si="12"/>
        <v/>
      </c>
      <c r="K197" s="52" t="str">
        <f t="shared" si="12"/>
        <v/>
      </c>
      <c r="L197" s="52" t="str">
        <f t="shared" si="12"/>
        <v/>
      </c>
      <c r="M197" s="52" t="str">
        <f t="shared" si="12"/>
        <v/>
      </c>
      <c r="N197" s="52" t="str">
        <f t="shared" si="12"/>
        <v/>
      </c>
      <c r="O197" s="52" t="str">
        <f t="shared" si="12"/>
        <v/>
      </c>
      <c r="P197" s="52" t="str">
        <f t="shared" si="12"/>
        <v/>
      </c>
      <c r="Q197" s="52" t="str">
        <f t="shared" si="12"/>
        <v/>
      </c>
      <c r="R197" s="52" t="str">
        <f t="shared" si="12"/>
        <v/>
      </c>
      <c r="S197" s="52" t="str">
        <f t="shared" si="12"/>
        <v/>
      </c>
      <c r="T197" s="52" t="str">
        <f t="shared" si="12"/>
        <v/>
      </c>
      <c r="U197" s="52" t="str">
        <f t="shared" si="12"/>
        <v/>
      </c>
      <c r="V197" s="52" t="str">
        <f t="shared" si="12"/>
        <v/>
      </c>
      <c r="W197" s="52" t="str">
        <f t="shared" si="12"/>
        <v/>
      </c>
      <c r="X197" s="52" t="str">
        <f t="shared" si="12"/>
        <v/>
      </c>
      <c r="Y197" s="52" t="str">
        <f t="shared" si="12"/>
        <v/>
      </c>
      <c r="Z197" s="65" t="str">
        <f t="shared" si="12"/>
        <v/>
      </c>
      <c r="AA197" s="66" t="str">
        <f t="shared" si="12"/>
        <v/>
      </c>
      <c r="AB197" s="66" t="str">
        <f t="shared" si="12"/>
        <v/>
      </c>
      <c r="AC197" s="66" t="str">
        <f t="shared" si="12"/>
        <v/>
      </c>
      <c r="AD197" s="66" t="str">
        <f t="shared" si="12"/>
        <v/>
      </c>
      <c r="AE197" s="66" t="str">
        <f t="shared" si="12"/>
        <v/>
      </c>
      <c r="AF197" s="66" t="str">
        <f t="shared" si="12"/>
        <v/>
      </c>
      <c r="AG197" s="66" t="str">
        <f t="shared" si="12"/>
        <v/>
      </c>
      <c r="AH197" s="66" t="str">
        <f t="shared" si="12"/>
        <v/>
      </c>
      <c r="AI197" s="66" t="str">
        <f t="shared" si="12"/>
        <v/>
      </c>
      <c r="AJ197" s="66" t="str">
        <f t="shared" si="12"/>
        <v/>
      </c>
      <c r="AK197" s="66" t="str">
        <f t="shared" si="12"/>
        <v/>
      </c>
      <c r="AL197" s="66" t="str">
        <f t="shared" si="12"/>
        <v/>
      </c>
      <c r="AM197" s="66" t="str">
        <f t="shared" si="12"/>
        <v/>
      </c>
      <c r="AN197" s="66" t="str">
        <f t="shared" si="12"/>
        <v/>
      </c>
      <c r="AO197" s="66" t="str">
        <f t="shared" si="12"/>
        <v/>
      </c>
      <c r="AP197" s="66" t="str">
        <f t="shared" si="12"/>
        <v/>
      </c>
      <c r="AQ197" s="66" t="str">
        <f t="shared" si="12"/>
        <v/>
      </c>
      <c r="AR197" s="66" t="str">
        <f t="shared" si="12"/>
        <v/>
      </c>
      <c r="AS197" s="66" t="str">
        <f t="shared" si="12"/>
        <v/>
      </c>
      <c r="AT197" s="66" t="str">
        <f t="shared" si="12"/>
        <v/>
      </c>
      <c r="AU197" s="66" t="str">
        <f t="shared" si="12"/>
        <v/>
      </c>
      <c r="AV197" s="67" t="str">
        <f t="shared" si="12"/>
        <v/>
      </c>
      <c r="AW197" s="357"/>
      <c r="AX197" s="357"/>
      <c r="AY197" s="357"/>
      <c r="AZ197" s="357"/>
      <c r="BA197" s="357"/>
      <c r="BB197" s="357"/>
      <c r="BC197" s="357"/>
      <c r="BD197" s="357"/>
      <c r="BE197" s="357"/>
      <c r="BF197" s="357"/>
      <c r="BG197" s="357"/>
      <c r="BH197" s="357"/>
      <c r="BI197" s="357"/>
      <c r="BJ197" s="357"/>
      <c r="BK197" s="357"/>
      <c r="BL197" s="357"/>
    </row>
    <row r="198" spans="1:64" ht="50.1" customHeight="1">
      <c r="A198" s="738" t="s">
        <v>3</v>
      </c>
      <c r="B198" s="258"/>
      <c r="C198" s="41" t="s">
        <v>124</v>
      </c>
      <c r="D198" s="145"/>
      <c r="E198" s="56"/>
      <c r="F198" s="56"/>
      <c r="G198" s="56"/>
      <c r="H198" s="56"/>
      <c r="I198" s="56"/>
      <c r="J198" s="56"/>
      <c r="K198" s="56"/>
      <c r="L198" s="56"/>
      <c r="M198" s="56"/>
      <c r="N198" s="56"/>
      <c r="O198" s="56"/>
      <c r="P198" s="56"/>
      <c r="Q198" s="56"/>
      <c r="R198" s="56"/>
      <c r="S198" s="56"/>
      <c r="T198" s="56"/>
      <c r="U198" s="56"/>
      <c r="V198" s="56"/>
      <c r="W198" s="56"/>
      <c r="X198" s="56"/>
      <c r="Y198" s="56"/>
      <c r="Z198" s="60"/>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61"/>
      <c r="AW198" s="357"/>
      <c r="AX198" s="357"/>
      <c r="AY198" s="357"/>
      <c r="AZ198" s="357"/>
      <c r="BA198" s="357"/>
      <c r="BB198" s="357"/>
      <c r="BC198" s="357"/>
      <c r="BD198" s="357"/>
      <c r="BE198" s="357"/>
      <c r="BF198" s="357"/>
      <c r="BG198" s="357"/>
      <c r="BH198" s="357"/>
      <c r="BI198" s="357"/>
      <c r="BJ198" s="357"/>
      <c r="BK198" s="357"/>
      <c r="BL198" s="357"/>
    </row>
    <row r="199" spans="1:64" ht="14.45" customHeight="1">
      <c r="A199" s="738"/>
      <c r="B199" s="259"/>
      <c r="C199" s="37" t="s">
        <v>125</v>
      </c>
      <c r="D199" s="42"/>
      <c r="E199" s="42"/>
      <c r="F199" s="42"/>
      <c r="G199" s="42"/>
      <c r="H199" s="42"/>
      <c r="I199" s="42"/>
      <c r="J199" s="42"/>
      <c r="K199" s="42"/>
      <c r="L199" s="42"/>
      <c r="M199" s="42"/>
      <c r="N199" s="42"/>
      <c r="O199" s="42"/>
      <c r="P199" s="42"/>
      <c r="Q199" s="42"/>
      <c r="R199" s="42"/>
      <c r="S199" s="42"/>
      <c r="T199" s="42"/>
      <c r="U199" s="42"/>
      <c r="V199" s="42"/>
      <c r="W199" s="42"/>
      <c r="X199" s="42"/>
      <c r="Y199" s="42"/>
      <c r="Z199" s="60"/>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61"/>
      <c r="AW199" s="357"/>
      <c r="AX199" s="357"/>
      <c r="AY199" s="357"/>
      <c r="AZ199" s="357"/>
      <c r="BA199" s="357"/>
      <c r="BB199" s="357"/>
      <c r="BC199" s="357"/>
      <c r="BD199" s="357"/>
      <c r="BE199" s="357"/>
      <c r="BF199" s="357"/>
      <c r="BG199" s="357"/>
      <c r="BH199" s="357"/>
      <c r="BI199" s="357"/>
      <c r="BJ199" s="357"/>
      <c r="BK199" s="357"/>
      <c r="BL199" s="357"/>
    </row>
    <row r="200" spans="1:64" ht="14.45" customHeight="1">
      <c r="A200" s="738"/>
      <c r="B200" s="259"/>
      <c r="C200" s="37" t="s">
        <v>9</v>
      </c>
      <c r="D200" s="42"/>
      <c r="E200" s="42"/>
      <c r="F200" s="42"/>
      <c r="G200" s="42"/>
      <c r="H200" s="42"/>
      <c r="I200" s="42"/>
      <c r="J200" s="42"/>
      <c r="K200" s="42"/>
      <c r="L200" s="42"/>
      <c r="M200" s="42"/>
      <c r="N200" s="42"/>
      <c r="O200" s="42"/>
      <c r="P200" s="42"/>
      <c r="Q200" s="42"/>
      <c r="R200" s="42"/>
      <c r="S200" s="42"/>
      <c r="T200" s="42"/>
      <c r="U200" s="42"/>
      <c r="V200" s="42"/>
      <c r="W200" s="42"/>
      <c r="X200" s="42"/>
      <c r="Y200" s="42"/>
      <c r="Z200" s="60"/>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61"/>
      <c r="AW200" s="357"/>
      <c r="AX200" s="357"/>
      <c r="AY200" s="357"/>
      <c r="AZ200" s="357"/>
      <c r="BA200" s="357"/>
      <c r="BB200" s="357"/>
      <c r="BC200" s="357"/>
      <c r="BD200" s="357"/>
      <c r="BE200" s="357"/>
      <c r="BF200" s="357"/>
      <c r="BG200" s="357"/>
      <c r="BH200" s="357"/>
      <c r="BI200" s="357"/>
      <c r="BJ200" s="357"/>
      <c r="BK200" s="357"/>
      <c r="BL200" s="357"/>
    </row>
    <row r="201" spans="1:64" ht="14.45" customHeight="1" thickBot="1">
      <c r="A201" s="738"/>
      <c r="B201" s="260">
        <f>SUM('1 Budgetskema (UDFYLDES)'!D201:AV201)</f>
        <v>0</v>
      </c>
      <c r="C201" s="40" t="s">
        <v>126</v>
      </c>
      <c r="D201" s="51" t="str">
        <f t="shared" ref="D201:AV201" si="13">IF(D199*D200=0,"",(D199*D200))</f>
        <v/>
      </c>
      <c r="E201" s="51" t="str">
        <f t="shared" si="13"/>
        <v/>
      </c>
      <c r="F201" s="51" t="str">
        <f t="shared" si="13"/>
        <v/>
      </c>
      <c r="G201" s="51" t="str">
        <f t="shared" si="13"/>
        <v/>
      </c>
      <c r="H201" s="51" t="str">
        <f t="shared" si="13"/>
        <v/>
      </c>
      <c r="I201" s="51" t="str">
        <f t="shared" si="13"/>
        <v/>
      </c>
      <c r="J201" s="51" t="str">
        <f t="shared" si="13"/>
        <v/>
      </c>
      <c r="K201" s="51" t="str">
        <f t="shared" si="13"/>
        <v/>
      </c>
      <c r="L201" s="51" t="str">
        <f t="shared" si="13"/>
        <v/>
      </c>
      <c r="M201" s="51" t="str">
        <f t="shared" si="13"/>
        <v/>
      </c>
      <c r="N201" s="51" t="str">
        <f t="shared" si="13"/>
        <v/>
      </c>
      <c r="O201" s="51" t="str">
        <f t="shared" si="13"/>
        <v/>
      </c>
      <c r="P201" s="51" t="str">
        <f t="shared" si="13"/>
        <v/>
      </c>
      <c r="Q201" s="51" t="str">
        <f t="shared" si="13"/>
        <v/>
      </c>
      <c r="R201" s="51" t="str">
        <f t="shared" si="13"/>
        <v/>
      </c>
      <c r="S201" s="51" t="str">
        <f t="shared" si="13"/>
        <v/>
      </c>
      <c r="T201" s="51" t="str">
        <f t="shared" si="13"/>
        <v/>
      </c>
      <c r="U201" s="51" t="str">
        <f t="shared" si="13"/>
        <v/>
      </c>
      <c r="V201" s="51" t="str">
        <f t="shared" si="13"/>
        <v/>
      </c>
      <c r="W201" s="51" t="str">
        <f t="shared" si="13"/>
        <v/>
      </c>
      <c r="X201" s="51" t="str">
        <f t="shared" si="13"/>
        <v/>
      </c>
      <c r="Y201" s="51" t="str">
        <f t="shared" si="13"/>
        <v/>
      </c>
      <c r="Z201" s="65" t="str">
        <f t="shared" si="13"/>
        <v/>
      </c>
      <c r="AA201" s="66" t="str">
        <f t="shared" si="13"/>
        <v/>
      </c>
      <c r="AB201" s="66" t="str">
        <f t="shared" si="13"/>
        <v/>
      </c>
      <c r="AC201" s="66" t="str">
        <f t="shared" si="13"/>
        <v/>
      </c>
      <c r="AD201" s="66" t="str">
        <f t="shared" si="13"/>
        <v/>
      </c>
      <c r="AE201" s="66" t="str">
        <f t="shared" si="13"/>
        <v/>
      </c>
      <c r="AF201" s="66" t="str">
        <f t="shared" si="13"/>
        <v/>
      </c>
      <c r="AG201" s="66" t="str">
        <f t="shared" si="13"/>
        <v/>
      </c>
      <c r="AH201" s="66" t="str">
        <f t="shared" si="13"/>
        <v/>
      </c>
      <c r="AI201" s="66" t="str">
        <f t="shared" si="13"/>
        <v/>
      </c>
      <c r="AJ201" s="66" t="str">
        <f t="shared" si="13"/>
        <v/>
      </c>
      <c r="AK201" s="66" t="str">
        <f t="shared" si="13"/>
        <v/>
      </c>
      <c r="AL201" s="66" t="str">
        <f t="shared" si="13"/>
        <v/>
      </c>
      <c r="AM201" s="66" t="str">
        <f t="shared" si="13"/>
        <v/>
      </c>
      <c r="AN201" s="66" t="str">
        <f t="shared" si="13"/>
        <v/>
      </c>
      <c r="AO201" s="66" t="str">
        <f t="shared" si="13"/>
        <v/>
      </c>
      <c r="AP201" s="66" t="str">
        <f t="shared" si="13"/>
        <v/>
      </c>
      <c r="AQ201" s="66" t="str">
        <f t="shared" si="13"/>
        <v/>
      </c>
      <c r="AR201" s="66" t="str">
        <f t="shared" si="13"/>
        <v/>
      </c>
      <c r="AS201" s="66" t="str">
        <f t="shared" si="13"/>
        <v/>
      </c>
      <c r="AT201" s="66" t="str">
        <f t="shared" si="13"/>
        <v/>
      </c>
      <c r="AU201" s="66" t="str">
        <f t="shared" si="13"/>
        <v/>
      </c>
      <c r="AV201" s="67" t="str">
        <f t="shared" si="13"/>
        <v/>
      </c>
      <c r="AW201" s="357"/>
      <c r="AX201" s="357"/>
      <c r="AY201" s="357"/>
      <c r="AZ201" s="357"/>
      <c r="BA201" s="357"/>
      <c r="BB201" s="357"/>
      <c r="BC201" s="357"/>
      <c r="BD201" s="357"/>
      <c r="BE201" s="357"/>
      <c r="BF201" s="357"/>
      <c r="BG201" s="357"/>
      <c r="BH201" s="357"/>
      <c r="BI201" s="357"/>
      <c r="BJ201" s="357"/>
      <c r="BK201" s="357"/>
      <c r="BL201" s="357"/>
    </row>
    <row r="202" spans="1:64" ht="50.1" customHeight="1" thickBot="1">
      <c r="A202" s="735" t="s">
        <v>56</v>
      </c>
      <c r="B202" s="258"/>
      <c r="C202" s="39" t="s">
        <v>124</v>
      </c>
      <c r="D202" s="55"/>
      <c r="E202" s="55"/>
      <c r="F202" s="55"/>
      <c r="G202" s="55"/>
      <c r="H202" s="55"/>
      <c r="I202" s="55"/>
      <c r="J202" s="55"/>
      <c r="K202" s="55"/>
      <c r="L202" s="55"/>
      <c r="M202" s="55"/>
      <c r="N202" s="55"/>
      <c r="O202" s="55"/>
      <c r="P202" s="55"/>
      <c r="Q202" s="55"/>
      <c r="R202" s="55"/>
      <c r="S202" s="55"/>
      <c r="T202" s="55"/>
      <c r="U202" s="55"/>
      <c r="V202" s="55"/>
      <c r="W202" s="55"/>
      <c r="X202" s="55"/>
      <c r="Y202" s="55"/>
      <c r="Z202" s="60"/>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61"/>
      <c r="AW202" s="357"/>
      <c r="AX202" s="357"/>
      <c r="AY202" s="357"/>
      <c r="AZ202" s="357"/>
      <c r="BA202" s="357"/>
      <c r="BB202" s="357"/>
      <c r="BC202" s="357"/>
      <c r="BD202" s="357"/>
      <c r="BE202" s="357"/>
      <c r="BF202" s="357"/>
      <c r="BG202" s="357"/>
      <c r="BH202" s="357"/>
      <c r="BI202" s="357"/>
      <c r="BJ202" s="357"/>
      <c r="BK202" s="357"/>
      <c r="BL202" s="357"/>
    </row>
    <row r="203" spans="1:64" ht="14.45" customHeight="1" thickBot="1">
      <c r="A203" s="735"/>
      <c r="B203" s="261">
        <f>SUM('1 Budgetskema (UDFYLDES)'!D203:AV203)</f>
        <v>0</v>
      </c>
      <c r="C203" s="38" t="s">
        <v>126</v>
      </c>
      <c r="D203" s="53"/>
      <c r="E203" s="53"/>
      <c r="F203" s="53"/>
      <c r="G203" s="53"/>
      <c r="H203" s="53"/>
      <c r="I203" s="53"/>
      <c r="J203" s="53"/>
      <c r="K203" s="53"/>
      <c r="L203" s="53"/>
      <c r="M203" s="53"/>
      <c r="N203" s="53"/>
      <c r="O203" s="53"/>
      <c r="P203" s="53"/>
      <c r="Q203" s="53"/>
      <c r="R203" s="53"/>
      <c r="S203" s="53"/>
      <c r="T203" s="53"/>
      <c r="U203" s="53"/>
      <c r="V203" s="53"/>
      <c r="W203" s="53"/>
      <c r="X203" s="53"/>
      <c r="Y203" s="53"/>
      <c r="Z203" s="60"/>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61"/>
      <c r="AW203" s="357"/>
      <c r="AX203" s="357"/>
      <c r="AY203" s="357"/>
      <c r="AZ203" s="357"/>
      <c r="BA203" s="357"/>
      <c r="BB203" s="357"/>
      <c r="BC203" s="357"/>
      <c r="BD203" s="357"/>
      <c r="BE203" s="357"/>
      <c r="BF203" s="357"/>
      <c r="BG203" s="357"/>
      <c r="BH203" s="357"/>
      <c r="BI203" s="357"/>
      <c r="BJ203" s="357"/>
      <c r="BK203" s="357"/>
      <c r="BL203" s="357"/>
    </row>
    <row r="204" spans="1:64" ht="50.1" customHeight="1" thickBot="1">
      <c r="A204" s="735" t="s">
        <v>24</v>
      </c>
      <c r="B204" s="258"/>
      <c r="C204" s="39" t="s">
        <v>124</v>
      </c>
      <c r="D204" s="55"/>
      <c r="E204" s="55"/>
      <c r="F204" s="55"/>
      <c r="G204" s="55"/>
      <c r="H204" s="55"/>
      <c r="I204" s="55"/>
      <c r="J204" s="55"/>
      <c r="K204" s="55"/>
      <c r="L204" s="55"/>
      <c r="M204" s="55"/>
      <c r="N204" s="55"/>
      <c r="O204" s="55"/>
      <c r="P204" s="55"/>
      <c r="Q204" s="55"/>
      <c r="R204" s="55"/>
      <c r="S204" s="55"/>
      <c r="T204" s="55"/>
      <c r="U204" s="55"/>
      <c r="V204" s="55"/>
      <c r="W204" s="55"/>
      <c r="X204" s="55"/>
      <c r="Y204" s="55"/>
      <c r="Z204" s="60"/>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61"/>
      <c r="AW204" s="357"/>
      <c r="AX204" s="357"/>
      <c r="AY204" s="357"/>
      <c r="AZ204" s="357"/>
      <c r="BA204" s="357"/>
      <c r="BB204" s="357"/>
      <c r="BC204" s="357"/>
      <c r="BD204" s="357"/>
      <c r="BE204" s="357"/>
      <c r="BF204" s="357"/>
      <c r="BG204" s="357"/>
      <c r="BH204" s="357"/>
      <c r="BI204" s="357"/>
      <c r="BJ204" s="357"/>
      <c r="BK204" s="357"/>
      <c r="BL204" s="357"/>
    </row>
    <row r="205" spans="1:64" ht="14.45" customHeight="1" thickBot="1">
      <c r="A205" s="735"/>
      <c r="B205" s="261">
        <f>SUM('1 Budgetskema (UDFYLDES)'!D205:AV205)</f>
        <v>0</v>
      </c>
      <c r="C205" s="40" t="s">
        <v>126</v>
      </c>
      <c r="D205" s="53"/>
      <c r="E205" s="53"/>
      <c r="F205" s="53"/>
      <c r="G205" s="53"/>
      <c r="H205" s="53"/>
      <c r="I205" s="53"/>
      <c r="J205" s="53"/>
      <c r="K205" s="53"/>
      <c r="L205" s="53"/>
      <c r="M205" s="53"/>
      <c r="N205" s="53"/>
      <c r="O205" s="53"/>
      <c r="P205" s="53"/>
      <c r="Q205" s="53"/>
      <c r="R205" s="53"/>
      <c r="S205" s="53"/>
      <c r="T205" s="53"/>
      <c r="U205" s="53"/>
      <c r="V205" s="53"/>
      <c r="W205" s="53"/>
      <c r="X205" s="53"/>
      <c r="Y205" s="53"/>
      <c r="Z205" s="60"/>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61"/>
      <c r="AW205" s="357"/>
      <c r="AX205" s="357"/>
      <c r="AY205" s="357"/>
      <c r="AZ205" s="357"/>
      <c r="BA205" s="357"/>
      <c r="BB205" s="357"/>
      <c r="BC205" s="357"/>
      <c r="BD205" s="357"/>
      <c r="BE205" s="357"/>
      <c r="BF205" s="357"/>
      <c r="BG205" s="357"/>
      <c r="BH205" s="357"/>
      <c r="BI205" s="357"/>
      <c r="BJ205" s="357"/>
      <c r="BK205" s="357"/>
      <c r="BL205" s="357"/>
    </row>
    <row r="206" spans="1:64" ht="50.1" customHeight="1">
      <c r="A206" s="736" t="s">
        <v>149</v>
      </c>
      <c r="B206" s="258"/>
      <c r="C206" s="39" t="s">
        <v>173</v>
      </c>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7"/>
      <c r="AA206" s="148"/>
      <c r="AB206" s="148"/>
      <c r="AC206" s="148"/>
      <c r="AD206" s="148"/>
      <c r="AE206" s="148"/>
      <c r="AF206" s="148"/>
      <c r="AG206" s="148"/>
      <c r="AH206" s="148"/>
      <c r="AI206" s="148"/>
      <c r="AJ206" s="148"/>
      <c r="AK206" s="148"/>
      <c r="AL206" s="148"/>
      <c r="AM206" s="148"/>
      <c r="AN206" s="148"/>
      <c r="AO206" s="148"/>
      <c r="AP206" s="148"/>
      <c r="AQ206" s="148"/>
      <c r="AR206" s="148"/>
      <c r="AS206" s="148"/>
      <c r="AT206" s="148"/>
      <c r="AU206" s="148"/>
      <c r="AV206" s="149"/>
      <c r="AW206" s="357"/>
      <c r="AX206" s="357"/>
      <c r="AY206" s="357"/>
      <c r="AZ206" s="357"/>
      <c r="BA206" s="357"/>
      <c r="BB206" s="357"/>
      <c r="BC206" s="357"/>
      <c r="BD206" s="357"/>
      <c r="BE206" s="357"/>
      <c r="BF206" s="357"/>
      <c r="BG206" s="357"/>
      <c r="BH206" s="357"/>
      <c r="BI206" s="357"/>
      <c r="BJ206" s="357"/>
      <c r="BK206" s="357"/>
      <c r="BL206" s="357"/>
    </row>
    <row r="207" spans="1:64" ht="14.45" customHeight="1" thickBot="1">
      <c r="A207" s="737"/>
      <c r="B207" s="260">
        <f>SUM('1 Budgetskema (UDFYLDES)'!D207:AV207)</f>
        <v>0</v>
      </c>
      <c r="C207" s="76" t="s">
        <v>149</v>
      </c>
      <c r="D207" s="150"/>
      <c r="E207" s="75"/>
      <c r="F207" s="75"/>
      <c r="G207" s="75"/>
      <c r="H207" s="75"/>
      <c r="I207" s="75"/>
      <c r="J207" s="75"/>
      <c r="K207" s="75"/>
      <c r="L207" s="75"/>
      <c r="M207" s="75"/>
      <c r="N207" s="75"/>
      <c r="O207" s="75"/>
      <c r="P207" s="75"/>
      <c r="Q207" s="75"/>
      <c r="R207" s="75"/>
      <c r="S207" s="75"/>
      <c r="T207" s="75"/>
      <c r="U207" s="75"/>
      <c r="V207" s="75"/>
      <c r="W207" s="75"/>
      <c r="X207" s="75"/>
      <c r="Y207" s="75"/>
      <c r="Z207" s="60"/>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61"/>
      <c r="AW207" s="357"/>
      <c r="AX207" s="357"/>
      <c r="AY207" s="357"/>
      <c r="AZ207" s="357"/>
      <c r="BA207" s="357"/>
      <c r="BB207" s="357"/>
      <c r="BC207" s="357"/>
      <c r="BD207" s="357"/>
      <c r="BE207" s="357"/>
      <c r="BF207" s="357"/>
      <c r="BG207" s="357"/>
      <c r="BH207" s="357"/>
      <c r="BI207" s="357"/>
      <c r="BJ207" s="357"/>
      <c r="BK207" s="357"/>
      <c r="BL207" s="357"/>
    </row>
    <row r="208" spans="1:64" ht="50.1" customHeight="1">
      <c r="A208" s="736" t="s">
        <v>10</v>
      </c>
      <c r="B208" s="258"/>
      <c r="C208" s="74" t="s">
        <v>124</v>
      </c>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7"/>
      <c r="AA208" s="148"/>
      <c r="AB208" s="148"/>
      <c r="AC208" s="148"/>
      <c r="AD208" s="148"/>
      <c r="AE208" s="148"/>
      <c r="AF208" s="148"/>
      <c r="AG208" s="148"/>
      <c r="AH208" s="148"/>
      <c r="AI208" s="148"/>
      <c r="AJ208" s="148"/>
      <c r="AK208" s="148"/>
      <c r="AL208" s="148"/>
      <c r="AM208" s="148"/>
      <c r="AN208" s="148"/>
      <c r="AO208" s="148"/>
      <c r="AP208" s="148"/>
      <c r="AQ208" s="148"/>
      <c r="AR208" s="148"/>
      <c r="AS208" s="148"/>
      <c r="AT208" s="148"/>
      <c r="AU208" s="148"/>
      <c r="AV208" s="149"/>
      <c r="AW208" s="357"/>
      <c r="AX208" s="357"/>
      <c r="AY208" s="357"/>
      <c r="AZ208" s="357"/>
      <c r="BA208" s="357"/>
      <c r="BB208" s="357"/>
      <c r="BC208" s="357"/>
      <c r="BD208" s="357"/>
      <c r="BE208" s="357"/>
      <c r="BF208" s="357"/>
      <c r="BG208" s="357"/>
      <c r="BH208" s="357"/>
      <c r="BI208" s="357"/>
      <c r="BJ208" s="357"/>
      <c r="BK208" s="357"/>
      <c r="BL208" s="357"/>
    </row>
    <row r="209" spans="1:64" ht="14.45" customHeight="1" thickBot="1">
      <c r="A209" s="737"/>
      <c r="B209" s="260">
        <f>SUM('1 Budgetskema (UDFYLDES)'!D209:AV209)</f>
        <v>0</v>
      </c>
      <c r="C209" s="38" t="s">
        <v>126</v>
      </c>
      <c r="D209" s="77"/>
      <c r="E209" s="77"/>
      <c r="F209" s="77"/>
      <c r="G209" s="77"/>
      <c r="H209" s="77"/>
      <c r="I209" s="77"/>
      <c r="J209" s="77"/>
      <c r="K209" s="77"/>
      <c r="L209" s="77"/>
      <c r="M209" s="77"/>
      <c r="N209" s="77"/>
      <c r="O209" s="77"/>
      <c r="P209" s="77"/>
      <c r="Q209" s="77"/>
      <c r="R209" s="77"/>
      <c r="S209" s="77"/>
      <c r="T209" s="77"/>
      <c r="U209" s="77"/>
      <c r="V209" s="77"/>
      <c r="W209" s="77"/>
      <c r="X209" s="77"/>
      <c r="Y209" s="77"/>
      <c r="Z209" s="60"/>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61"/>
      <c r="AW209" s="357"/>
      <c r="AX209" s="357"/>
      <c r="AY209" s="357"/>
      <c r="AZ209" s="357"/>
      <c r="BA209" s="357"/>
      <c r="BB209" s="357"/>
      <c r="BC209" s="357"/>
      <c r="BD209" s="357"/>
      <c r="BE209" s="357"/>
      <c r="BF209" s="357"/>
      <c r="BG209" s="357"/>
      <c r="BH209" s="357"/>
      <c r="BI209" s="357"/>
      <c r="BJ209" s="357"/>
      <c r="BK209" s="357"/>
      <c r="BL209" s="357"/>
    </row>
    <row r="210" spans="1:64" ht="50.1" customHeight="1" thickBot="1">
      <c r="A210" s="735" t="s">
        <v>55</v>
      </c>
      <c r="B210" s="258"/>
      <c r="C210" s="41" t="s">
        <v>124</v>
      </c>
      <c r="D210" s="55"/>
      <c r="E210" s="55"/>
      <c r="F210" s="55"/>
      <c r="G210" s="55"/>
      <c r="H210" s="55"/>
      <c r="I210" s="55"/>
      <c r="J210" s="55"/>
      <c r="K210" s="55"/>
      <c r="L210" s="55"/>
      <c r="M210" s="55"/>
      <c r="N210" s="55"/>
      <c r="O210" s="55"/>
      <c r="P210" s="55"/>
      <c r="Q210" s="55"/>
      <c r="R210" s="55"/>
      <c r="S210" s="55"/>
      <c r="T210" s="55"/>
      <c r="U210" s="55"/>
      <c r="V210" s="55"/>
      <c r="W210" s="55"/>
      <c r="X210" s="55"/>
      <c r="Y210" s="55"/>
      <c r="Z210" s="60"/>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61"/>
      <c r="AW210" s="357"/>
      <c r="AX210" s="357"/>
      <c r="AY210" s="357"/>
      <c r="AZ210" s="357"/>
      <c r="BA210" s="357"/>
      <c r="BB210" s="357"/>
      <c r="BC210" s="357"/>
      <c r="BD210" s="357"/>
      <c r="BE210" s="357"/>
      <c r="BF210" s="357"/>
      <c r="BG210" s="357"/>
      <c r="BH210" s="357"/>
      <c r="BI210" s="357"/>
      <c r="BJ210" s="357"/>
      <c r="BK210" s="357"/>
      <c r="BL210" s="357"/>
    </row>
    <row r="211" spans="1:64" ht="14.45" customHeight="1" thickBot="1">
      <c r="A211" s="735"/>
      <c r="B211" s="261">
        <f>SUM('1 Budgetskema (UDFYLDES)'!D211:AV211)</f>
        <v>0</v>
      </c>
      <c r="C211" s="38" t="s">
        <v>126</v>
      </c>
      <c r="D211" s="54"/>
      <c r="E211" s="53"/>
      <c r="F211" s="53"/>
      <c r="G211" s="53"/>
      <c r="H211" s="53"/>
      <c r="I211" s="53"/>
      <c r="J211" s="53"/>
      <c r="K211" s="53"/>
      <c r="L211" s="53"/>
      <c r="M211" s="53"/>
      <c r="N211" s="53"/>
      <c r="O211" s="53"/>
      <c r="P211" s="53"/>
      <c r="Q211" s="53"/>
      <c r="R211" s="53"/>
      <c r="S211" s="53"/>
      <c r="T211" s="53"/>
      <c r="U211" s="53"/>
      <c r="V211" s="53"/>
      <c r="W211" s="53"/>
      <c r="X211" s="53"/>
      <c r="Y211" s="53"/>
      <c r="Z211" s="62"/>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4"/>
      <c r="AW211" s="357"/>
      <c r="AX211" s="357"/>
      <c r="AY211" s="357"/>
      <c r="AZ211" s="357"/>
      <c r="BA211" s="357"/>
      <c r="BB211" s="357"/>
      <c r="BC211" s="357"/>
      <c r="BD211" s="357"/>
      <c r="BE211" s="357"/>
      <c r="BF211" s="357"/>
      <c r="BG211" s="357"/>
      <c r="BH211" s="357"/>
      <c r="BI211" s="357"/>
      <c r="BJ211" s="357"/>
      <c r="BK211" s="357"/>
      <c r="BL211" s="357"/>
    </row>
    <row r="212" spans="1:64" ht="21.95" customHeight="1" thickBot="1">
      <c r="A212" s="200" t="s">
        <v>13</v>
      </c>
      <c r="B212" s="318">
        <f>SUM(B197,B201,B203,B205,B211)-B207-B209</f>
        <v>0</v>
      </c>
      <c r="C212" s="76"/>
      <c r="D212" s="353"/>
      <c r="E212" s="353"/>
      <c r="F212" s="353"/>
      <c r="G212" s="353"/>
      <c r="H212" s="353"/>
      <c r="I212" s="353"/>
      <c r="J212" s="353"/>
      <c r="K212" s="353"/>
      <c r="L212" s="353"/>
      <c r="M212" s="353"/>
      <c r="N212" s="353"/>
      <c r="O212" s="353"/>
      <c r="P212" s="353"/>
      <c r="Q212" s="353"/>
      <c r="R212" s="353"/>
      <c r="S212" s="353"/>
      <c r="T212" s="353"/>
      <c r="U212" s="353"/>
      <c r="V212" s="353"/>
      <c r="W212" s="353"/>
      <c r="X212" s="353"/>
      <c r="Y212" s="353"/>
      <c r="Z212" s="353"/>
      <c r="AA212" s="353"/>
      <c r="AB212" s="353"/>
      <c r="AC212" s="353"/>
      <c r="AD212" s="353"/>
      <c r="AE212" s="353"/>
      <c r="AF212" s="353"/>
      <c r="AG212" s="353"/>
      <c r="AH212" s="353"/>
      <c r="AI212" s="353"/>
      <c r="AJ212" s="353"/>
      <c r="AK212" s="353"/>
      <c r="AL212" s="353"/>
      <c r="AM212" s="353"/>
      <c r="AN212" s="353"/>
      <c r="AO212" s="353"/>
      <c r="AP212" s="353"/>
      <c r="AQ212" s="353"/>
      <c r="AR212" s="353"/>
      <c r="AS212" s="353"/>
      <c r="AT212" s="353"/>
      <c r="AU212" s="353"/>
      <c r="AV212" s="353"/>
      <c r="AW212" s="357"/>
      <c r="AX212" s="357"/>
      <c r="AY212" s="357"/>
      <c r="AZ212" s="357"/>
      <c r="BA212" s="357"/>
      <c r="BB212" s="357"/>
      <c r="BC212" s="357"/>
      <c r="BD212" s="357"/>
      <c r="BE212" s="357"/>
      <c r="BF212" s="357"/>
      <c r="BG212" s="357"/>
      <c r="BH212" s="357"/>
      <c r="BI212" s="357"/>
      <c r="BJ212" s="357"/>
      <c r="BK212" s="357"/>
      <c r="BL212" s="357"/>
    </row>
    <row r="213" spans="1:64" ht="30" customHeight="1" thickBot="1">
      <c r="A213" s="199" t="s">
        <v>217</v>
      </c>
      <c r="B213" s="193"/>
      <c r="C213" s="527">
        <f>IF(B213="",0,IF(D189="Forsknings- og videnformidlingsinstitution",IF(B212=0,0,B213/B212),IF(B197=0,0,B213/B197)))</f>
        <v>0</v>
      </c>
      <c r="D213" s="353"/>
      <c r="E213" s="353"/>
      <c r="F213" s="353"/>
      <c r="G213" s="353"/>
      <c r="H213" s="353"/>
      <c r="I213" s="353"/>
      <c r="J213" s="353"/>
      <c r="K213" s="353"/>
      <c r="L213" s="353"/>
      <c r="M213" s="353"/>
      <c r="N213" s="353"/>
      <c r="O213" s="353"/>
      <c r="P213" s="353"/>
      <c r="Q213" s="353"/>
      <c r="R213" s="353"/>
      <c r="S213" s="353"/>
      <c r="T213" s="353"/>
      <c r="U213" s="353"/>
      <c r="V213" s="353"/>
      <c r="W213" s="353"/>
      <c r="X213" s="353"/>
      <c r="Y213" s="353"/>
      <c r="Z213" s="353"/>
      <c r="AA213" s="353"/>
      <c r="AB213" s="353"/>
      <c r="AC213" s="353"/>
      <c r="AD213" s="353"/>
      <c r="AE213" s="353"/>
      <c r="AF213" s="353"/>
      <c r="AG213" s="353"/>
      <c r="AH213" s="353"/>
      <c r="AI213" s="353"/>
      <c r="AJ213" s="353"/>
      <c r="AK213" s="353"/>
      <c r="AL213" s="353"/>
      <c r="AM213" s="353"/>
      <c r="AN213" s="353"/>
      <c r="AO213" s="353"/>
      <c r="AP213" s="353"/>
      <c r="AQ213" s="353"/>
      <c r="AR213" s="353"/>
      <c r="AS213" s="353"/>
      <c r="AT213" s="353"/>
      <c r="AU213" s="353"/>
      <c r="AV213" s="353"/>
      <c r="AW213" s="357"/>
      <c r="AX213" s="357"/>
      <c r="AY213" s="357"/>
      <c r="AZ213" s="357"/>
      <c r="BA213" s="357"/>
      <c r="BB213" s="357"/>
      <c r="BC213" s="357"/>
      <c r="BD213" s="357"/>
      <c r="BE213" s="357"/>
      <c r="BF213" s="357"/>
      <c r="BG213" s="357"/>
      <c r="BH213" s="357"/>
      <c r="BI213" s="357"/>
      <c r="BJ213" s="357"/>
      <c r="BK213" s="357"/>
      <c r="BL213" s="357"/>
    </row>
    <row r="214" spans="1:64" ht="21.95" customHeight="1" thickBot="1">
      <c r="A214" s="253" t="s">
        <v>339</v>
      </c>
      <c r="B214" s="377"/>
      <c r="C214" s="254"/>
      <c r="D214" s="353"/>
      <c r="E214" s="353"/>
      <c r="F214" s="353"/>
      <c r="G214" s="353"/>
      <c r="H214" s="353"/>
      <c r="I214" s="353"/>
      <c r="J214" s="353"/>
      <c r="K214" s="353"/>
      <c r="L214" s="353"/>
      <c r="M214" s="353"/>
      <c r="N214" s="353"/>
      <c r="O214" s="353"/>
      <c r="P214" s="353"/>
      <c r="Q214" s="353"/>
      <c r="R214" s="353"/>
      <c r="S214" s="353"/>
      <c r="T214" s="353"/>
      <c r="U214" s="353"/>
      <c r="V214" s="353"/>
      <c r="W214" s="353"/>
      <c r="X214" s="353"/>
      <c r="Y214" s="353"/>
      <c r="Z214" s="353"/>
      <c r="AA214" s="353"/>
      <c r="AB214" s="353"/>
      <c r="AC214" s="353"/>
      <c r="AD214" s="353"/>
      <c r="AE214" s="353"/>
      <c r="AF214" s="353"/>
      <c r="AG214" s="353"/>
      <c r="AH214" s="353"/>
      <c r="AI214" s="353"/>
      <c r="AJ214" s="353"/>
      <c r="AK214" s="353"/>
      <c r="AL214" s="353"/>
      <c r="AM214" s="353"/>
      <c r="AN214" s="353"/>
      <c r="AO214" s="353"/>
      <c r="AP214" s="353"/>
      <c r="AQ214" s="353"/>
      <c r="AR214" s="353"/>
      <c r="AS214" s="353"/>
      <c r="AT214" s="353"/>
      <c r="AU214" s="353"/>
      <c r="AV214" s="353"/>
      <c r="AW214" s="357"/>
      <c r="AX214" s="357"/>
      <c r="AY214" s="357"/>
      <c r="AZ214" s="357"/>
      <c r="BA214" s="357"/>
      <c r="BB214" s="357"/>
      <c r="BC214" s="357"/>
      <c r="BD214" s="357"/>
      <c r="BE214" s="357"/>
      <c r="BF214" s="357"/>
      <c r="BG214" s="357"/>
      <c r="BH214" s="357"/>
      <c r="BI214" s="357"/>
      <c r="BJ214" s="357"/>
      <c r="BK214" s="357"/>
      <c r="BL214" s="357"/>
    </row>
    <row r="215" spans="1:64" ht="14.1" customHeight="1">
      <c r="A215" s="353"/>
      <c r="B215" s="353"/>
      <c r="C215" s="353"/>
      <c r="D215" s="353"/>
      <c r="E215" s="353"/>
      <c r="F215" s="353"/>
      <c r="G215" s="353"/>
      <c r="H215" s="353"/>
      <c r="I215" s="353"/>
      <c r="J215" s="353"/>
      <c r="K215" s="353"/>
      <c r="L215" s="353"/>
      <c r="M215" s="353"/>
      <c r="N215" s="353"/>
      <c r="O215" s="353"/>
      <c r="P215" s="353"/>
      <c r="Q215" s="353"/>
      <c r="R215" s="353"/>
      <c r="S215" s="353"/>
      <c r="T215" s="353"/>
      <c r="U215" s="353"/>
      <c r="V215" s="353"/>
      <c r="W215" s="353"/>
      <c r="X215" s="353"/>
      <c r="Y215" s="353"/>
      <c r="Z215" s="353"/>
      <c r="AA215" s="353"/>
      <c r="AB215" s="353"/>
      <c r="AC215" s="353"/>
      <c r="AD215" s="353"/>
      <c r="AE215" s="353"/>
      <c r="AF215" s="353"/>
      <c r="AG215" s="353"/>
      <c r="AH215" s="353"/>
      <c r="AI215" s="353"/>
      <c r="AJ215" s="353"/>
      <c r="AK215" s="353"/>
      <c r="AL215" s="353"/>
      <c r="AM215" s="353"/>
      <c r="AN215" s="353"/>
      <c r="AO215" s="353"/>
      <c r="AP215" s="353"/>
      <c r="AQ215" s="353"/>
      <c r="AR215" s="353"/>
      <c r="AS215" s="353"/>
      <c r="AT215" s="353"/>
      <c r="AU215" s="353"/>
      <c r="AV215" s="353"/>
      <c r="AW215" s="357"/>
      <c r="AX215" s="357"/>
      <c r="AY215" s="357"/>
      <c r="AZ215" s="357"/>
      <c r="BA215" s="357"/>
      <c r="BB215" s="357"/>
      <c r="BC215" s="357"/>
      <c r="BD215" s="357"/>
      <c r="BE215" s="357"/>
      <c r="BF215" s="357"/>
      <c r="BG215" s="357"/>
      <c r="BH215" s="357"/>
      <c r="BI215" s="357"/>
      <c r="BJ215" s="357"/>
      <c r="BK215" s="357"/>
      <c r="BL215" s="357"/>
    </row>
    <row r="216" spans="1:64" ht="14.1" customHeight="1" thickBot="1">
      <c r="A216" s="373"/>
      <c r="B216" s="373"/>
      <c r="C216" s="353"/>
      <c r="D216" s="353"/>
      <c r="E216" s="353"/>
      <c r="F216" s="353"/>
      <c r="G216" s="353"/>
      <c r="H216" s="353"/>
      <c r="I216" s="353"/>
      <c r="J216" s="353"/>
      <c r="K216" s="353"/>
      <c r="L216" s="353"/>
      <c r="M216" s="353"/>
      <c r="N216" s="353"/>
      <c r="O216" s="353"/>
      <c r="P216" s="353"/>
      <c r="Q216" s="353"/>
      <c r="R216" s="353"/>
      <c r="S216" s="353"/>
      <c r="T216" s="353"/>
      <c r="U216" s="353"/>
      <c r="V216" s="353"/>
      <c r="W216" s="353"/>
      <c r="X216" s="353"/>
      <c r="Y216" s="353"/>
      <c r="Z216" s="353"/>
      <c r="AA216" s="353"/>
      <c r="AB216" s="353"/>
      <c r="AC216" s="353"/>
      <c r="AD216" s="353"/>
      <c r="AE216" s="353"/>
      <c r="AF216" s="353"/>
      <c r="AG216" s="353"/>
      <c r="AH216" s="353"/>
      <c r="AI216" s="353"/>
      <c r="AJ216" s="353"/>
      <c r="AK216" s="353"/>
      <c r="AL216" s="353"/>
      <c r="AM216" s="353"/>
      <c r="AN216" s="353"/>
      <c r="AO216" s="353"/>
      <c r="AP216" s="353"/>
      <c r="AQ216" s="353"/>
      <c r="AR216" s="353"/>
      <c r="AS216" s="353"/>
      <c r="AT216" s="353"/>
      <c r="AU216" s="353"/>
      <c r="AV216" s="353"/>
      <c r="AW216" s="357"/>
      <c r="AX216" s="357"/>
      <c r="AY216" s="357"/>
      <c r="AZ216" s="357"/>
      <c r="BA216" s="357"/>
      <c r="BB216" s="357"/>
      <c r="BC216" s="357"/>
      <c r="BD216" s="357"/>
      <c r="BE216" s="357"/>
      <c r="BF216" s="357"/>
      <c r="BG216" s="357"/>
      <c r="BH216" s="357"/>
      <c r="BI216" s="357"/>
      <c r="BJ216" s="357"/>
      <c r="BK216" s="357"/>
      <c r="BL216" s="357"/>
    </row>
    <row r="217" spans="1:64" ht="24.95" customHeight="1" thickTop="1" thickBot="1">
      <c r="A217" s="366" t="s">
        <v>419</v>
      </c>
      <c r="B217" s="367"/>
      <c r="C217" s="358"/>
      <c r="D217" s="368"/>
      <c r="E217" s="358"/>
      <c r="F217" s="358"/>
      <c r="G217" s="358"/>
      <c r="H217" s="358"/>
      <c r="I217" s="358"/>
      <c r="J217" s="358"/>
      <c r="K217" s="358"/>
      <c r="L217" s="358"/>
      <c r="M217" s="358"/>
      <c r="N217" s="358"/>
      <c r="O217" s="358"/>
      <c r="P217" s="358"/>
      <c r="Q217" s="358"/>
      <c r="R217" s="358"/>
      <c r="S217" s="358"/>
      <c r="T217" s="358"/>
      <c r="U217" s="358"/>
      <c r="V217" s="358"/>
      <c r="W217" s="358"/>
      <c r="X217" s="358"/>
      <c r="Y217" s="358"/>
      <c r="Z217" s="358"/>
      <c r="AA217" s="358"/>
      <c r="AB217" s="358"/>
      <c r="AC217" s="358"/>
      <c r="AD217" s="358"/>
      <c r="AE217" s="358"/>
      <c r="AF217" s="358"/>
      <c r="AG217" s="358"/>
      <c r="AH217" s="358"/>
      <c r="AI217" s="358"/>
      <c r="AJ217" s="358"/>
      <c r="AK217" s="358"/>
      <c r="AL217" s="358"/>
      <c r="AM217" s="358"/>
      <c r="AN217" s="358"/>
      <c r="AO217" s="358"/>
      <c r="AP217" s="358"/>
      <c r="AQ217" s="358"/>
      <c r="AR217" s="358"/>
      <c r="AS217" s="358"/>
      <c r="AT217" s="358"/>
      <c r="AU217" s="358"/>
      <c r="AV217" s="358"/>
      <c r="AW217" s="357"/>
      <c r="AX217" s="357"/>
      <c r="AY217" s="357"/>
      <c r="AZ217" s="357"/>
      <c r="BA217" s="357"/>
      <c r="BB217" s="357"/>
      <c r="BC217" s="357"/>
      <c r="BD217" s="357"/>
      <c r="BE217" s="357"/>
      <c r="BF217" s="357"/>
      <c r="BG217" s="357"/>
      <c r="BH217" s="357"/>
      <c r="BI217" s="357"/>
      <c r="BJ217" s="357"/>
      <c r="BK217" s="357"/>
      <c r="BL217" s="357"/>
    </row>
    <row r="218" spans="1:64" ht="35.1" customHeight="1">
      <c r="A218" s="492" t="str">
        <f>IF(B219&gt;0,"Evt. P-nummer","")</f>
        <v/>
      </c>
      <c r="B218" s="512" t="s">
        <v>392</v>
      </c>
      <c r="C218" s="530" t="s">
        <v>15</v>
      </c>
      <c r="D218" s="531" t="s">
        <v>204</v>
      </c>
      <c r="E218" s="531" t="s">
        <v>113</v>
      </c>
      <c r="F218" s="532" t="s">
        <v>205</v>
      </c>
      <c r="G218" s="359"/>
      <c r="H218" s="359"/>
      <c r="I218" s="359"/>
      <c r="J218" s="359"/>
      <c r="K218" s="359"/>
      <c r="L218" s="359"/>
      <c r="M218" s="359"/>
      <c r="N218" s="359"/>
      <c r="O218" s="359"/>
      <c r="P218" s="359"/>
      <c r="Q218" s="359"/>
      <c r="R218" s="359"/>
      <c r="S218" s="359"/>
      <c r="T218" s="359"/>
      <c r="U218" s="359"/>
      <c r="V218" s="359"/>
      <c r="W218" s="359"/>
      <c r="X218" s="359"/>
      <c r="Y218" s="359"/>
      <c r="Z218" s="359"/>
      <c r="AA218" s="359"/>
      <c r="AB218" s="359"/>
      <c r="AC218" s="359"/>
      <c r="AD218" s="359"/>
      <c r="AE218" s="359"/>
      <c r="AF218" s="359"/>
      <c r="AG218" s="359"/>
      <c r="AH218" s="359"/>
      <c r="AI218" s="359"/>
      <c r="AJ218" s="359"/>
      <c r="AK218" s="359"/>
      <c r="AL218" s="359"/>
      <c r="AM218" s="359"/>
      <c r="AN218" s="359"/>
      <c r="AO218" s="359"/>
      <c r="AP218" s="359"/>
      <c r="AQ218" s="359"/>
      <c r="AR218" s="359"/>
      <c r="AS218" s="359"/>
      <c r="AT218" s="359"/>
      <c r="AU218" s="359"/>
      <c r="AV218" s="359"/>
      <c r="AW218" s="357"/>
      <c r="AX218" s="357"/>
      <c r="AY218" s="357"/>
      <c r="AZ218" s="357"/>
      <c r="BA218" s="357"/>
      <c r="BB218" s="357"/>
      <c r="BC218" s="357"/>
      <c r="BD218" s="357"/>
      <c r="BE218" s="357"/>
      <c r="BF218" s="357"/>
      <c r="BG218" s="357"/>
      <c r="BH218" s="357"/>
      <c r="BI218" s="357"/>
      <c r="BJ218" s="357"/>
      <c r="BK218" s="357"/>
      <c r="BL218" s="357"/>
    </row>
    <row r="219" spans="1:64" ht="35.1" customHeight="1" thickBot="1">
      <c r="A219" s="567"/>
      <c r="B219" s="568"/>
      <c r="C219" s="334"/>
      <c r="D219" s="274"/>
      <c r="E219" s="274"/>
      <c r="F219" s="275"/>
      <c r="G219" s="353"/>
      <c r="H219" s="353"/>
      <c r="I219" s="353"/>
      <c r="J219" s="353"/>
      <c r="K219" s="353"/>
      <c r="L219" s="353"/>
      <c r="M219" s="353"/>
      <c r="N219" s="353"/>
      <c r="O219" s="353"/>
      <c r="P219" s="353"/>
      <c r="Q219" s="353"/>
      <c r="R219" s="353"/>
      <c r="S219" s="353"/>
      <c r="T219" s="353"/>
      <c r="U219" s="353"/>
      <c r="V219" s="353"/>
      <c r="W219" s="353"/>
      <c r="X219" s="353"/>
      <c r="Y219" s="353"/>
      <c r="Z219" s="353"/>
      <c r="AA219" s="353"/>
      <c r="AB219" s="353"/>
      <c r="AC219" s="353"/>
      <c r="AD219" s="353"/>
      <c r="AE219" s="353"/>
      <c r="AF219" s="353"/>
      <c r="AG219" s="353"/>
      <c r="AH219" s="353"/>
      <c r="AI219" s="353"/>
      <c r="AJ219" s="353"/>
      <c r="AK219" s="353"/>
      <c r="AL219" s="353"/>
      <c r="AM219" s="353"/>
      <c r="AN219" s="353"/>
      <c r="AO219" s="353"/>
      <c r="AP219" s="353"/>
      <c r="AQ219" s="353"/>
      <c r="AR219" s="353"/>
      <c r="AS219" s="353"/>
      <c r="AT219" s="353"/>
      <c r="AU219" s="353"/>
      <c r="AV219" s="353"/>
      <c r="AW219" s="357"/>
      <c r="AX219" s="357"/>
      <c r="AY219" s="357"/>
      <c r="AZ219" s="357"/>
      <c r="BA219" s="357"/>
      <c r="BB219" s="357"/>
      <c r="BC219" s="357"/>
      <c r="BD219" s="357"/>
      <c r="BE219" s="357"/>
      <c r="BF219" s="357"/>
      <c r="BG219" s="357"/>
      <c r="BH219" s="357"/>
      <c r="BI219" s="357"/>
      <c r="BJ219" s="357"/>
      <c r="BK219" s="357"/>
      <c r="BL219" s="357"/>
    </row>
    <row r="220" spans="1:64" ht="35.1" customHeight="1">
      <c r="A220" s="528" t="s">
        <v>210</v>
      </c>
      <c r="B220" s="534" t="s">
        <v>406</v>
      </c>
      <c r="C220" s="750"/>
      <c r="D220" s="533" t="s">
        <v>401</v>
      </c>
      <c r="E220" s="533" t="str">
        <f>IF(D221="Ja","Privat finansiering","")</f>
        <v/>
      </c>
      <c r="F220" s="536" t="str">
        <f>IF(D221="Ja","Offentlig finansiering","")</f>
        <v/>
      </c>
      <c r="G220" s="353"/>
      <c r="H220" s="353"/>
      <c r="I220" s="353"/>
      <c r="J220" s="353"/>
      <c r="K220" s="353"/>
      <c r="L220" s="353"/>
      <c r="M220" s="353"/>
      <c r="N220" s="353"/>
      <c r="O220" s="353"/>
      <c r="P220" s="353"/>
      <c r="Q220" s="353"/>
      <c r="R220" s="353"/>
      <c r="S220" s="353"/>
      <c r="T220" s="353"/>
      <c r="U220" s="353"/>
      <c r="V220" s="353"/>
      <c r="W220" s="353"/>
      <c r="X220" s="353"/>
      <c r="Y220" s="353"/>
      <c r="Z220" s="353"/>
      <c r="AA220" s="353"/>
      <c r="AB220" s="353"/>
      <c r="AC220" s="353"/>
      <c r="AD220" s="353"/>
      <c r="AE220" s="353"/>
      <c r="AF220" s="353"/>
      <c r="AG220" s="353"/>
      <c r="AH220" s="353"/>
      <c r="AI220" s="353"/>
      <c r="AJ220" s="353"/>
      <c r="AK220" s="353"/>
      <c r="AL220" s="353"/>
      <c r="AM220" s="353"/>
      <c r="AN220" s="353"/>
      <c r="AO220" s="353"/>
      <c r="AP220" s="353"/>
      <c r="AQ220" s="353"/>
      <c r="AR220" s="353"/>
      <c r="AS220" s="353"/>
      <c r="AT220" s="353"/>
      <c r="AU220" s="353"/>
      <c r="AV220" s="353"/>
      <c r="AW220" s="357"/>
      <c r="AX220" s="357"/>
      <c r="AY220" s="357"/>
      <c r="AZ220" s="357"/>
      <c r="BA220" s="357"/>
      <c r="BB220" s="357"/>
      <c r="BC220" s="357"/>
      <c r="BD220" s="357"/>
      <c r="BE220" s="357"/>
      <c r="BF220" s="357"/>
      <c r="BG220" s="357"/>
      <c r="BH220" s="357"/>
      <c r="BI220" s="357"/>
      <c r="BJ220" s="357"/>
      <c r="BK220" s="357"/>
      <c r="BL220" s="357"/>
    </row>
    <row r="221" spans="1:64" ht="35.1" customHeight="1" thickBot="1">
      <c r="A221" s="335" t="str">
        <f>'3 Samlet budget (AUTOGENERERES)'!F245</f>
        <v/>
      </c>
      <c r="B221" s="508" t="str">
        <f>'3 Samlet budget (AUTOGENERERES)'!F246</f>
        <v/>
      </c>
      <c r="C221" s="751"/>
      <c r="D221" s="514"/>
      <c r="E221" s="539"/>
      <c r="F221" s="516"/>
      <c r="G221" s="353"/>
      <c r="H221" s="353"/>
      <c r="I221" s="353"/>
      <c r="J221" s="353"/>
      <c r="K221" s="353"/>
      <c r="L221" s="353"/>
      <c r="M221" s="353"/>
      <c r="N221" s="353"/>
      <c r="O221" s="353"/>
      <c r="P221" s="353"/>
      <c r="Q221" s="353"/>
      <c r="R221" s="353"/>
      <c r="S221" s="353"/>
      <c r="T221" s="353"/>
      <c r="U221" s="353"/>
      <c r="V221" s="353"/>
      <c r="W221" s="353"/>
      <c r="X221" s="353"/>
      <c r="Y221" s="353"/>
      <c r="Z221" s="353"/>
      <c r="AA221" s="353"/>
      <c r="AB221" s="353"/>
      <c r="AC221" s="353"/>
      <c r="AD221" s="353"/>
      <c r="AE221" s="353"/>
      <c r="AF221" s="353"/>
      <c r="AG221" s="353"/>
      <c r="AH221" s="353"/>
      <c r="AI221" s="353"/>
      <c r="AJ221" s="353"/>
      <c r="AK221" s="353"/>
      <c r="AL221" s="353"/>
      <c r="AM221" s="353"/>
      <c r="AN221" s="353"/>
      <c r="AO221" s="353"/>
      <c r="AP221" s="353"/>
      <c r="AQ221" s="353"/>
      <c r="AR221" s="353"/>
      <c r="AS221" s="353"/>
      <c r="AT221" s="353"/>
      <c r="AU221" s="353"/>
      <c r="AV221" s="353"/>
      <c r="AW221" s="357"/>
      <c r="AX221" s="357"/>
      <c r="AY221" s="357"/>
      <c r="AZ221" s="357"/>
      <c r="BA221" s="357"/>
      <c r="BB221" s="357"/>
      <c r="BC221" s="357"/>
      <c r="BD221" s="357"/>
      <c r="BE221" s="357"/>
      <c r="BF221" s="357"/>
      <c r="BG221" s="357"/>
      <c r="BH221" s="357"/>
      <c r="BI221" s="357"/>
      <c r="BJ221" s="357"/>
      <c r="BK221" s="357"/>
      <c r="BL221" s="357"/>
    </row>
    <row r="222" spans="1:64" ht="14.1" customHeight="1">
      <c r="A222" s="353"/>
      <c r="B222" s="353"/>
      <c r="C222" s="353"/>
      <c r="D222" s="353"/>
      <c r="E222" s="353"/>
      <c r="F222" s="353"/>
      <c r="G222" s="353"/>
      <c r="H222" s="353"/>
      <c r="I222" s="353"/>
      <c r="J222" s="353"/>
      <c r="K222" s="353"/>
      <c r="L222" s="353"/>
      <c r="M222" s="353"/>
      <c r="N222" s="353"/>
      <c r="O222" s="353"/>
      <c r="P222" s="353"/>
      <c r="Q222" s="353"/>
      <c r="R222" s="353"/>
      <c r="S222" s="353"/>
      <c r="T222" s="353"/>
      <c r="U222" s="353"/>
      <c r="V222" s="353"/>
      <c r="W222" s="353"/>
      <c r="X222" s="353"/>
      <c r="Y222" s="353"/>
      <c r="Z222" s="353"/>
      <c r="AA222" s="353"/>
      <c r="AB222" s="353"/>
      <c r="AC222" s="353"/>
      <c r="AD222" s="353"/>
      <c r="AE222" s="353"/>
      <c r="AF222" s="353"/>
      <c r="AG222" s="353"/>
      <c r="AH222" s="353"/>
      <c r="AI222" s="353"/>
      <c r="AJ222" s="353"/>
      <c r="AK222" s="353"/>
      <c r="AL222" s="353"/>
      <c r="AM222" s="353"/>
      <c r="AN222" s="353"/>
      <c r="AO222" s="353"/>
      <c r="AP222" s="353"/>
      <c r="AQ222" s="353"/>
      <c r="AR222" s="353"/>
      <c r="AS222" s="353"/>
      <c r="AT222" s="353"/>
      <c r="AU222" s="353"/>
      <c r="AV222" s="353"/>
      <c r="AW222" s="357"/>
      <c r="AX222" s="357"/>
      <c r="AY222" s="357"/>
      <c r="AZ222" s="357"/>
      <c r="BA222" s="357"/>
      <c r="BB222" s="357"/>
      <c r="BC222" s="357"/>
      <c r="BD222" s="357"/>
      <c r="BE222" s="357"/>
      <c r="BF222" s="357"/>
      <c r="BG222" s="357"/>
      <c r="BH222" s="357"/>
      <c r="BI222" s="357"/>
      <c r="BJ222" s="357"/>
      <c r="BK222" s="357"/>
      <c r="BL222" s="357"/>
    </row>
    <row r="223" spans="1:64" ht="16.5" thickBot="1">
      <c r="A223" s="354" t="s">
        <v>431</v>
      </c>
      <c r="B223" s="354" t="s">
        <v>203</v>
      </c>
      <c r="C223" s="372" t="s">
        <v>123</v>
      </c>
      <c r="D223" s="370" t="s">
        <v>127</v>
      </c>
      <c r="E223" s="370" t="s">
        <v>128</v>
      </c>
      <c r="F223" s="370" t="s">
        <v>129</v>
      </c>
      <c r="G223" s="370" t="s">
        <v>130</v>
      </c>
      <c r="H223" s="370" t="s">
        <v>131</v>
      </c>
      <c r="I223" s="370" t="s">
        <v>132</v>
      </c>
      <c r="J223" s="370" t="s">
        <v>133</v>
      </c>
      <c r="K223" s="370" t="s">
        <v>134</v>
      </c>
      <c r="L223" s="370" t="s">
        <v>135</v>
      </c>
      <c r="M223" s="370" t="s">
        <v>136</v>
      </c>
      <c r="N223" s="370" t="s">
        <v>137</v>
      </c>
      <c r="O223" s="370" t="s">
        <v>138</v>
      </c>
      <c r="P223" s="370" t="s">
        <v>139</v>
      </c>
      <c r="Q223" s="370" t="s">
        <v>140</v>
      </c>
      <c r="R223" s="370" t="s">
        <v>141</v>
      </c>
      <c r="S223" s="370" t="s">
        <v>142</v>
      </c>
      <c r="T223" s="370" t="s">
        <v>143</v>
      </c>
      <c r="U223" s="370" t="s">
        <v>144</v>
      </c>
      <c r="V223" s="370" t="s">
        <v>145</v>
      </c>
      <c r="W223" s="370" t="s">
        <v>146</v>
      </c>
      <c r="X223" s="370" t="s">
        <v>147</v>
      </c>
      <c r="Y223" s="370" t="s">
        <v>148</v>
      </c>
      <c r="Z223" s="371" t="s">
        <v>155</v>
      </c>
      <c r="AA223" s="357"/>
      <c r="AB223" s="357"/>
      <c r="AC223" s="357"/>
      <c r="AD223" s="357"/>
      <c r="AE223" s="357"/>
      <c r="AF223" s="357"/>
      <c r="AG223" s="357"/>
      <c r="AH223" s="357"/>
      <c r="AI223" s="357"/>
      <c r="AJ223" s="357"/>
      <c r="AK223" s="357"/>
      <c r="AL223" s="357"/>
      <c r="AM223" s="357"/>
      <c r="AN223" s="357"/>
      <c r="AO223" s="357"/>
      <c r="AP223" s="357"/>
      <c r="AQ223" s="357"/>
      <c r="AR223" s="357"/>
      <c r="AS223" s="357"/>
      <c r="AT223" s="357"/>
      <c r="AU223" s="357"/>
      <c r="AV223" s="357"/>
      <c r="AW223" s="357"/>
      <c r="AX223" s="357"/>
      <c r="AY223" s="357"/>
      <c r="AZ223" s="357"/>
      <c r="BA223" s="357"/>
      <c r="BB223" s="357"/>
      <c r="BC223" s="357"/>
      <c r="BD223" s="357"/>
      <c r="BE223" s="357"/>
      <c r="BF223" s="357"/>
      <c r="BG223" s="357"/>
      <c r="BH223" s="357"/>
      <c r="BI223" s="357"/>
      <c r="BJ223" s="357"/>
      <c r="BK223" s="357"/>
      <c r="BL223" s="357"/>
    </row>
    <row r="224" spans="1:64" ht="50.1" customHeight="1">
      <c r="A224" s="736" t="s">
        <v>54</v>
      </c>
      <c r="B224" s="262"/>
      <c r="C224" s="46" t="s">
        <v>124</v>
      </c>
      <c r="D224" s="55"/>
      <c r="E224" s="55"/>
      <c r="F224" s="55"/>
      <c r="G224" s="55"/>
      <c r="H224" s="55"/>
      <c r="I224" s="55"/>
      <c r="J224" s="55"/>
      <c r="K224" s="55"/>
      <c r="L224" s="55"/>
      <c r="M224" s="55"/>
      <c r="N224" s="55"/>
      <c r="O224" s="55"/>
      <c r="P224" s="55"/>
      <c r="Q224" s="55"/>
      <c r="R224" s="55"/>
      <c r="S224" s="55"/>
      <c r="T224" s="55"/>
      <c r="U224" s="55"/>
      <c r="V224" s="55"/>
      <c r="W224" s="55"/>
      <c r="X224" s="55"/>
      <c r="Y224" s="55"/>
      <c r="Z224" s="57"/>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9"/>
      <c r="AW224" s="357"/>
      <c r="AX224" s="357"/>
      <c r="AY224" s="357"/>
      <c r="AZ224" s="357"/>
      <c r="BA224" s="357"/>
      <c r="BB224" s="357"/>
      <c r="BC224" s="357"/>
      <c r="BD224" s="357"/>
      <c r="BE224" s="357"/>
      <c r="BF224" s="357"/>
      <c r="BG224" s="357"/>
      <c r="BH224" s="357"/>
      <c r="BI224" s="357"/>
      <c r="BJ224" s="357"/>
      <c r="BK224" s="357"/>
      <c r="BL224" s="357"/>
    </row>
    <row r="225" spans="1:64" ht="14.45" customHeight="1">
      <c r="A225" s="738"/>
      <c r="B225" s="255"/>
      <c r="C225" s="37" t="s">
        <v>125</v>
      </c>
      <c r="D225" s="42"/>
      <c r="E225" s="42"/>
      <c r="F225" s="42"/>
      <c r="G225" s="42"/>
      <c r="H225" s="42"/>
      <c r="I225" s="42"/>
      <c r="J225" s="42"/>
      <c r="K225" s="42"/>
      <c r="L225" s="42"/>
      <c r="M225" s="42"/>
      <c r="N225" s="42"/>
      <c r="O225" s="42"/>
      <c r="P225" s="42"/>
      <c r="Q225" s="42"/>
      <c r="R225" s="42"/>
      <c r="S225" s="42"/>
      <c r="T225" s="42"/>
      <c r="U225" s="42"/>
      <c r="V225" s="42"/>
      <c r="W225" s="42"/>
      <c r="X225" s="42"/>
      <c r="Y225" s="42"/>
      <c r="Z225" s="60"/>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61"/>
      <c r="AW225" s="357"/>
      <c r="AX225" s="357"/>
      <c r="AY225" s="357"/>
      <c r="AZ225" s="357"/>
      <c r="BA225" s="357"/>
      <c r="BB225" s="357"/>
      <c r="BC225" s="357"/>
      <c r="BD225" s="357"/>
      <c r="BE225" s="357"/>
      <c r="BF225" s="357"/>
      <c r="BG225" s="357"/>
      <c r="BH225" s="357"/>
      <c r="BI225" s="357"/>
      <c r="BJ225" s="357"/>
      <c r="BK225" s="357"/>
      <c r="BL225" s="357"/>
    </row>
    <row r="226" spans="1:64" ht="14.45" customHeight="1" thickBot="1">
      <c r="A226" s="738"/>
      <c r="B226" s="256" t="str">
        <f>_xlfn.CONCAT(SUM('1 Budgetskema (UDFYLDES)'!D226:AV226)," timer")</f>
        <v>0 timer</v>
      </c>
      <c r="C226" s="37" t="s">
        <v>9</v>
      </c>
      <c r="D226" s="42"/>
      <c r="E226" s="42"/>
      <c r="F226" s="42"/>
      <c r="G226" s="42"/>
      <c r="H226" s="42"/>
      <c r="I226" s="42"/>
      <c r="J226" s="42"/>
      <c r="K226" s="42"/>
      <c r="L226" s="42"/>
      <c r="M226" s="42"/>
      <c r="N226" s="42"/>
      <c r="O226" s="42"/>
      <c r="P226" s="42"/>
      <c r="Q226" s="42"/>
      <c r="R226" s="42"/>
      <c r="S226" s="42"/>
      <c r="T226" s="42"/>
      <c r="U226" s="42"/>
      <c r="V226" s="42"/>
      <c r="W226" s="42"/>
      <c r="X226" s="42"/>
      <c r="Y226" s="42"/>
      <c r="Z226" s="60"/>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61"/>
      <c r="AW226" s="357"/>
      <c r="AX226" s="357"/>
      <c r="AY226" s="357"/>
      <c r="AZ226" s="357"/>
      <c r="BA226" s="357"/>
      <c r="BB226" s="357"/>
      <c r="BC226" s="357"/>
      <c r="BD226" s="357"/>
      <c r="BE226" s="357"/>
      <c r="BF226" s="357"/>
      <c r="BG226" s="357"/>
      <c r="BH226" s="357"/>
      <c r="BI226" s="357"/>
      <c r="BJ226" s="357"/>
      <c r="BK226" s="357"/>
      <c r="BL226" s="357"/>
    </row>
    <row r="227" spans="1:64" ht="14.45" customHeight="1" thickBot="1">
      <c r="A227" s="737"/>
      <c r="B227" s="257">
        <f>SUM('1 Budgetskema (UDFYLDES)'!D227:AV227)</f>
        <v>0</v>
      </c>
      <c r="C227" s="38" t="s">
        <v>126</v>
      </c>
      <c r="D227" s="52" t="str">
        <f>IF(D225*D226=0,"",(D225*D226))</f>
        <v/>
      </c>
      <c r="E227" s="52" t="str">
        <f t="shared" ref="E227:AV227" si="14">IF(E225*E226=0,"",(E225*E226))</f>
        <v/>
      </c>
      <c r="F227" s="52" t="str">
        <f t="shared" si="14"/>
        <v/>
      </c>
      <c r="G227" s="52" t="str">
        <f t="shared" si="14"/>
        <v/>
      </c>
      <c r="H227" s="52" t="str">
        <f t="shared" si="14"/>
        <v/>
      </c>
      <c r="I227" s="52" t="str">
        <f t="shared" si="14"/>
        <v/>
      </c>
      <c r="J227" s="52" t="str">
        <f t="shared" si="14"/>
        <v/>
      </c>
      <c r="K227" s="52" t="str">
        <f t="shared" si="14"/>
        <v/>
      </c>
      <c r="L227" s="52" t="str">
        <f t="shared" si="14"/>
        <v/>
      </c>
      <c r="M227" s="52" t="str">
        <f t="shared" si="14"/>
        <v/>
      </c>
      <c r="N227" s="52" t="str">
        <f t="shared" si="14"/>
        <v/>
      </c>
      <c r="O227" s="52" t="str">
        <f t="shared" si="14"/>
        <v/>
      </c>
      <c r="P227" s="52" t="str">
        <f t="shared" si="14"/>
        <v/>
      </c>
      <c r="Q227" s="52" t="str">
        <f t="shared" si="14"/>
        <v/>
      </c>
      <c r="R227" s="52" t="str">
        <f t="shared" si="14"/>
        <v/>
      </c>
      <c r="S227" s="52" t="str">
        <f t="shared" si="14"/>
        <v/>
      </c>
      <c r="T227" s="52" t="str">
        <f t="shared" si="14"/>
        <v/>
      </c>
      <c r="U227" s="52" t="str">
        <f t="shared" si="14"/>
        <v/>
      </c>
      <c r="V227" s="52" t="str">
        <f t="shared" si="14"/>
        <v/>
      </c>
      <c r="W227" s="52" t="str">
        <f t="shared" si="14"/>
        <v/>
      </c>
      <c r="X227" s="52" t="str">
        <f t="shared" si="14"/>
        <v/>
      </c>
      <c r="Y227" s="52" t="str">
        <f t="shared" si="14"/>
        <v/>
      </c>
      <c r="Z227" s="65" t="str">
        <f t="shared" si="14"/>
        <v/>
      </c>
      <c r="AA227" s="66" t="str">
        <f t="shared" si="14"/>
        <v/>
      </c>
      <c r="AB227" s="66" t="str">
        <f t="shared" si="14"/>
        <v/>
      </c>
      <c r="AC227" s="66" t="str">
        <f t="shared" si="14"/>
        <v/>
      </c>
      <c r="AD227" s="66" t="str">
        <f t="shared" si="14"/>
        <v/>
      </c>
      <c r="AE227" s="66" t="str">
        <f t="shared" si="14"/>
        <v/>
      </c>
      <c r="AF227" s="66" t="str">
        <f t="shared" si="14"/>
        <v/>
      </c>
      <c r="AG227" s="66" t="str">
        <f t="shared" si="14"/>
        <v/>
      </c>
      <c r="AH227" s="66" t="str">
        <f t="shared" si="14"/>
        <v/>
      </c>
      <c r="AI227" s="66" t="str">
        <f t="shared" si="14"/>
        <v/>
      </c>
      <c r="AJ227" s="66" t="str">
        <f t="shared" si="14"/>
        <v/>
      </c>
      <c r="AK227" s="66" t="str">
        <f t="shared" si="14"/>
        <v/>
      </c>
      <c r="AL227" s="66" t="str">
        <f t="shared" si="14"/>
        <v/>
      </c>
      <c r="AM227" s="66" t="str">
        <f t="shared" si="14"/>
        <v/>
      </c>
      <c r="AN227" s="66" t="str">
        <f t="shared" si="14"/>
        <v/>
      </c>
      <c r="AO227" s="66" t="str">
        <f t="shared" si="14"/>
        <v/>
      </c>
      <c r="AP227" s="66" t="str">
        <f t="shared" si="14"/>
        <v/>
      </c>
      <c r="AQ227" s="66" t="str">
        <f t="shared" si="14"/>
        <v/>
      </c>
      <c r="AR227" s="66" t="str">
        <f t="shared" si="14"/>
        <v/>
      </c>
      <c r="AS227" s="66" t="str">
        <f t="shared" si="14"/>
        <v/>
      </c>
      <c r="AT227" s="66" t="str">
        <f t="shared" si="14"/>
        <v/>
      </c>
      <c r="AU227" s="66" t="str">
        <f t="shared" si="14"/>
        <v/>
      </c>
      <c r="AV227" s="67" t="str">
        <f t="shared" si="14"/>
        <v/>
      </c>
      <c r="AW227" s="357"/>
      <c r="AX227" s="357"/>
      <c r="AY227" s="357"/>
      <c r="AZ227" s="357"/>
      <c r="BA227" s="357"/>
      <c r="BB227" s="357"/>
      <c r="BC227" s="357"/>
      <c r="BD227" s="357"/>
      <c r="BE227" s="357"/>
      <c r="BF227" s="357"/>
      <c r="BG227" s="357"/>
      <c r="BH227" s="357"/>
      <c r="BI227" s="357"/>
      <c r="BJ227" s="357"/>
      <c r="BK227" s="357"/>
      <c r="BL227" s="357"/>
    </row>
    <row r="228" spans="1:64" ht="50.1" customHeight="1">
      <c r="A228" s="738" t="s">
        <v>3</v>
      </c>
      <c r="B228" s="258"/>
      <c r="C228" s="41" t="s">
        <v>124</v>
      </c>
      <c r="D228" s="145"/>
      <c r="E228" s="56"/>
      <c r="F228" s="56"/>
      <c r="G228" s="56"/>
      <c r="H228" s="56"/>
      <c r="I228" s="56"/>
      <c r="J228" s="56"/>
      <c r="K228" s="56"/>
      <c r="L228" s="56"/>
      <c r="M228" s="56"/>
      <c r="N228" s="56"/>
      <c r="O228" s="56"/>
      <c r="P228" s="56"/>
      <c r="Q228" s="56"/>
      <c r="R228" s="56"/>
      <c r="S228" s="56"/>
      <c r="T228" s="56"/>
      <c r="U228" s="56"/>
      <c r="V228" s="56"/>
      <c r="W228" s="56"/>
      <c r="X228" s="56"/>
      <c r="Y228" s="56"/>
      <c r="Z228" s="60"/>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61"/>
      <c r="AW228" s="357"/>
      <c r="AX228" s="357"/>
      <c r="AY228" s="357"/>
      <c r="AZ228" s="357"/>
      <c r="BA228" s="357"/>
      <c r="BB228" s="357"/>
      <c r="BC228" s="357"/>
      <c r="BD228" s="357"/>
      <c r="BE228" s="357"/>
      <c r="BF228" s="357"/>
      <c r="BG228" s="357"/>
      <c r="BH228" s="357"/>
      <c r="BI228" s="357"/>
      <c r="BJ228" s="357"/>
      <c r="BK228" s="357"/>
      <c r="BL228" s="357"/>
    </row>
    <row r="229" spans="1:64" ht="14.45" customHeight="1">
      <c r="A229" s="738"/>
      <c r="B229" s="259"/>
      <c r="C229" s="37" t="s">
        <v>125</v>
      </c>
      <c r="D229" s="42"/>
      <c r="E229" s="42"/>
      <c r="F229" s="42"/>
      <c r="G229" s="42"/>
      <c r="H229" s="42"/>
      <c r="I229" s="42"/>
      <c r="J229" s="42"/>
      <c r="K229" s="42"/>
      <c r="L229" s="42"/>
      <c r="M229" s="42"/>
      <c r="N229" s="42"/>
      <c r="O229" s="42"/>
      <c r="P229" s="42"/>
      <c r="Q229" s="42"/>
      <c r="R229" s="42"/>
      <c r="S229" s="42"/>
      <c r="T229" s="42"/>
      <c r="U229" s="42"/>
      <c r="V229" s="42"/>
      <c r="W229" s="42"/>
      <c r="X229" s="42"/>
      <c r="Y229" s="42"/>
      <c r="Z229" s="60"/>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61"/>
      <c r="AW229" s="357"/>
      <c r="AX229" s="357"/>
      <c r="AY229" s="357"/>
      <c r="AZ229" s="357"/>
      <c r="BA229" s="357"/>
      <c r="BB229" s="357"/>
      <c r="BC229" s="357"/>
      <c r="BD229" s="357"/>
      <c r="BE229" s="357"/>
      <c r="BF229" s="357"/>
      <c r="BG229" s="357"/>
      <c r="BH229" s="357"/>
      <c r="BI229" s="357"/>
      <c r="BJ229" s="357"/>
      <c r="BK229" s="357"/>
      <c r="BL229" s="357"/>
    </row>
    <row r="230" spans="1:64" ht="14.45" customHeight="1">
      <c r="A230" s="738"/>
      <c r="B230" s="259"/>
      <c r="C230" s="37" t="s">
        <v>9</v>
      </c>
      <c r="D230" s="42"/>
      <c r="E230" s="42"/>
      <c r="F230" s="42"/>
      <c r="G230" s="42"/>
      <c r="H230" s="42"/>
      <c r="I230" s="42"/>
      <c r="J230" s="42"/>
      <c r="K230" s="42"/>
      <c r="L230" s="42"/>
      <c r="M230" s="42"/>
      <c r="N230" s="42"/>
      <c r="O230" s="42"/>
      <c r="P230" s="42"/>
      <c r="Q230" s="42"/>
      <c r="R230" s="42"/>
      <c r="S230" s="42"/>
      <c r="T230" s="42"/>
      <c r="U230" s="42"/>
      <c r="V230" s="42"/>
      <c r="W230" s="42"/>
      <c r="X230" s="42"/>
      <c r="Y230" s="42"/>
      <c r="Z230" s="60"/>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61"/>
      <c r="AW230" s="357"/>
      <c r="AX230" s="357"/>
      <c r="AY230" s="357"/>
      <c r="AZ230" s="357"/>
      <c r="BA230" s="357"/>
      <c r="BB230" s="357"/>
      <c r="BC230" s="357"/>
      <c r="BD230" s="357"/>
      <c r="BE230" s="357"/>
      <c r="BF230" s="357"/>
      <c r="BG230" s="357"/>
      <c r="BH230" s="357"/>
      <c r="BI230" s="357"/>
      <c r="BJ230" s="357"/>
      <c r="BK230" s="357"/>
      <c r="BL230" s="357"/>
    </row>
    <row r="231" spans="1:64" ht="14.45" customHeight="1" thickBot="1">
      <c r="A231" s="738"/>
      <c r="B231" s="260">
        <f>SUM('1 Budgetskema (UDFYLDES)'!D231:AV231)</f>
        <v>0</v>
      </c>
      <c r="C231" s="40" t="s">
        <v>126</v>
      </c>
      <c r="D231" s="51" t="str">
        <f t="shared" ref="D231:AV231" si="15">IF(D229*D230=0,"",(D229*D230))</f>
        <v/>
      </c>
      <c r="E231" s="51" t="str">
        <f t="shared" si="15"/>
        <v/>
      </c>
      <c r="F231" s="51" t="str">
        <f t="shared" si="15"/>
        <v/>
      </c>
      <c r="G231" s="51" t="str">
        <f t="shared" si="15"/>
        <v/>
      </c>
      <c r="H231" s="51" t="str">
        <f t="shared" si="15"/>
        <v/>
      </c>
      <c r="I231" s="51" t="str">
        <f t="shared" si="15"/>
        <v/>
      </c>
      <c r="J231" s="51" t="str">
        <f t="shared" si="15"/>
        <v/>
      </c>
      <c r="K231" s="51" t="str">
        <f t="shared" si="15"/>
        <v/>
      </c>
      <c r="L231" s="51" t="str">
        <f t="shared" si="15"/>
        <v/>
      </c>
      <c r="M231" s="51" t="str">
        <f t="shared" si="15"/>
        <v/>
      </c>
      <c r="N231" s="51" t="str">
        <f t="shared" si="15"/>
        <v/>
      </c>
      <c r="O231" s="51" t="str">
        <f t="shared" si="15"/>
        <v/>
      </c>
      <c r="P231" s="51" t="str">
        <f t="shared" si="15"/>
        <v/>
      </c>
      <c r="Q231" s="51" t="str">
        <f t="shared" si="15"/>
        <v/>
      </c>
      <c r="R231" s="51" t="str">
        <f t="shared" si="15"/>
        <v/>
      </c>
      <c r="S231" s="51" t="str">
        <f t="shared" si="15"/>
        <v/>
      </c>
      <c r="T231" s="51" t="str">
        <f t="shared" si="15"/>
        <v/>
      </c>
      <c r="U231" s="51" t="str">
        <f t="shared" si="15"/>
        <v/>
      </c>
      <c r="V231" s="51" t="str">
        <f t="shared" si="15"/>
        <v/>
      </c>
      <c r="W231" s="51" t="str">
        <f t="shared" si="15"/>
        <v/>
      </c>
      <c r="X231" s="51" t="str">
        <f t="shared" si="15"/>
        <v/>
      </c>
      <c r="Y231" s="51" t="str">
        <f t="shared" si="15"/>
        <v/>
      </c>
      <c r="Z231" s="65" t="str">
        <f t="shared" si="15"/>
        <v/>
      </c>
      <c r="AA231" s="66" t="str">
        <f t="shared" si="15"/>
        <v/>
      </c>
      <c r="AB231" s="66" t="str">
        <f t="shared" si="15"/>
        <v/>
      </c>
      <c r="AC231" s="66" t="str">
        <f t="shared" si="15"/>
        <v/>
      </c>
      <c r="AD231" s="66" t="str">
        <f t="shared" si="15"/>
        <v/>
      </c>
      <c r="AE231" s="66" t="str">
        <f t="shared" si="15"/>
        <v/>
      </c>
      <c r="AF231" s="66" t="str">
        <f t="shared" si="15"/>
        <v/>
      </c>
      <c r="AG231" s="66" t="str">
        <f t="shared" si="15"/>
        <v/>
      </c>
      <c r="AH231" s="66" t="str">
        <f t="shared" si="15"/>
        <v/>
      </c>
      <c r="AI231" s="66" t="str">
        <f t="shared" si="15"/>
        <v/>
      </c>
      <c r="AJ231" s="66" t="str">
        <f t="shared" si="15"/>
        <v/>
      </c>
      <c r="AK231" s="66" t="str">
        <f t="shared" si="15"/>
        <v/>
      </c>
      <c r="AL231" s="66" t="str">
        <f t="shared" si="15"/>
        <v/>
      </c>
      <c r="AM231" s="66" t="str">
        <f t="shared" si="15"/>
        <v/>
      </c>
      <c r="AN231" s="66" t="str">
        <f t="shared" si="15"/>
        <v/>
      </c>
      <c r="AO231" s="66" t="str">
        <f t="shared" si="15"/>
        <v/>
      </c>
      <c r="AP231" s="66" t="str">
        <f t="shared" si="15"/>
        <v/>
      </c>
      <c r="AQ231" s="66" t="str">
        <f t="shared" si="15"/>
        <v/>
      </c>
      <c r="AR231" s="66" t="str">
        <f t="shared" si="15"/>
        <v/>
      </c>
      <c r="AS231" s="66" t="str">
        <f t="shared" si="15"/>
        <v/>
      </c>
      <c r="AT231" s="66" t="str">
        <f t="shared" si="15"/>
        <v/>
      </c>
      <c r="AU231" s="66" t="str">
        <f t="shared" si="15"/>
        <v/>
      </c>
      <c r="AV231" s="67" t="str">
        <f t="shared" si="15"/>
        <v/>
      </c>
      <c r="AW231" s="357"/>
      <c r="AX231" s="357"/>
      <c r="AY231" s="357"/>
      <c r="AZ231" s="357"/>
      <c r="BA231" s="357"/>
      <c r="BB231" s="357"/>
      <c r="BC231" s="357"/>
      <c r="BD231" s="357"/>
      <c r="BE231" s="357"/>
      <c r="BF231" s="357"/>
      <c r="BG231" s="357"/>
      <c r="BH231" s="357"/>
      <c r="BI231" s="357"/>
      <c r="BJ231" s="357"/>
      <c r="BK231" s="357"/>
      <c r="BL231" s="357"/>
    </row>
    <row r="232" spans="1:64" ht="50.1" customHeight="1" thickBot="1">
      <c r="A232" s="735" t="s">
        <v>56</v>
      </c>
      <c r="B232" s="258"/>
      <c r="C232" s="39" t="s">
        <v>124</v>
      </c>
      <c r="D232" s="55"/>
      <c r="E232" s="55"/>
      <c r="F232" s="55"/>
      <c r="G232" s="55"/>
      <c r="H232" s="55"/>
      <c r="I232" s="55"/>
      <c r="J232" s="55"/>
      <c r="K232" s="55"/>
      <c r="L232" s="55"/>
      <c r="M232" s="55"/>
      <c r="N232" s="55"/>
      <c r="O232" s="55"/>
      <c r="P232" s="55"/>
      <c r="Q232" s="55"/>
      <c r="R232" s="55"/>
      <c r="S232" s="55"/>
      <c r="T232" s="55"/>
      <c r="U232" s="55"/>
      <c r="V232" s="55"/>
      <c r="W232" s="55"/>
      <c r="X232" s="55"/>
      <c r="Y232" s="55"/>
      <c r="Z232" s="60"/>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61"/>
      <c r="AW232" s="357"/>
      <c r="AX232" s="357"/>
      <c r="AY232" s="357"/>
      <c r="AZ232" s="357"/>
      <c r="BA232" s="357"/>
      <c r="BB232" s="357"/>
      <c r="BC232" s="357"/>
      <c r="BD232" s="357"/>
      <c r="BE232" s="357"/>
      <c r="BF232" s="357"/>
      <c r="BG232" s="357"/>
      <c r="BH232" s="357"/>
      <c r="BI232" s="357"/>
      <c r="BJ232" s="357"/>
      <c r="BK232" s="357"/>
      <c r="BL232" s="357"/>
    </row>
    <row r="233" spans="1:64" ht="14.45" customHeight="1" thickBot="1">
      <c r="A233" s="735"/>
      <c r="B233" s="261">
        <f>SUM('1 Budgetskema (UDFYLDES)'!D233:AV233)</f>
        <v>0</v>
      </c>
      <c r="C233" s="38" t="s">
        <v>126</v>
      </c>
      <c r="D233" s="53"/>
      <c r="E233" s="53"/>
      <c r="F233" s="53"/>
      <c r="G233" s="53"/>
      <c r="H233" s="53"/>
      <c r="I233" s="53"/>
      <c r="J233" s="53"/>
      <c r="K233" s="53"/>
      <c r="L233" s="53"/>
      <c r="M233" s="53"/>
      <c r="N233" s="53"/>
      <c r="O233" s="53"/>
      <c r="P233" s="53"/>
      <c r="Q233" s="53"/>
      <c r="R233" s="53"/>
      <c r="S233" s="53"/>
      <c r="T233" s="53"/>
      <c r="U233" s="53"/>
      <c r="V233" s="53"/>
      <c r="W233" s="53"/>
      <c r="X233" s="53"/>
      <c r="Y233" s="53"/>
      <c r="Z233" s="60"/>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61"/>
      <c r="AW233" s="357"/>
      <c r="AX233" s="357"/>
      <c r="AY233" s="357"/>
      <c r="AZ233" s="357"/>
      <c r="BA233" s="357"/>
      <c r="BB233" s="357"/>
      <c r="BC233" s="357"/>
      <c r="BD233" s="357"/>
      <c r="BE233" s="357"/>
      <c r="BF233" s="357"/>
      <c r="BG233" s="357"/>
      <c r="BH233" s="357"/>
      <c r="BI233" s="357"/>
      <c r="BJ233" s="357"/>
      <c r="BK233" s="357"/>
      <c r="BL233" s="357"/>
    </row>
    <row r="234" spans="1:64" ht="50.1" customHeight="1" thickBot="1">
      <c r="A234" s="735" t="s">
        <v>24</v>
      </c>
      <c r="B234" s="258"/>
      <c r="C234" s="39" t="s">
        <v>124</v>
      </c>
      <c r="D234" s="55"/>
      <c r="E234" s="55"/>
      <c r="F234" s="55"/>
      <c r="G234" s="55"/>
      <c r="H234" s="55"/>
      <c r="I234" s="55"/>
      <c r="J234" s="55"/>
      <c r="K234" s="55"/>
      <c r="L234" s="55"/>
      <c r="M234" s="55"/>
      <c r="N234" s="55"/>
      <c r="O234" s="55"/>
      <c r="P234" s="55"/>
      <c r="Q234" s="55"/>
      <c r="R234" s="55"/>
      <c r="S234" s="55"/>
      <c r="T234" s="55"/>
      <c r="U234" s="55"/>
      <c r="V234" s="55"/>
      <c r="W234" s="55"/>
      <c r="X234" s="55"/>
      <c r="Y234" s="55"/>
      <c r="Z234" s="60"/>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61"/>
      <c r="AW234" s="357"/>
      <c r="AX234" s="357"/>
      <c r="AY234" s="357"/>
      <c r="AZ234" s="357"/>
      <c r="BA234" s="357"/>
      <c r="BB234" s="357"/>
      <c r="BC234" s="357"/>
      <c r="BD234" s="357"/>
      <c r="BE234" s="357"/>
      <c r="BF234" s="357"/>
      <c r="BG234" s="357"/>
      <c r="BH234" s="357"/>
      <c r="BI234" s="357"/>
      <c r="BJ234" s="357"/>
      <c r="BK234" s="357"/>
      <c r="BL234" s="357"/>
    </row>
    <row r="235" spans="1:64" ht="14.45" customHeight="1" thickBot="1">
      <c r="A235" s="735"/>
      <c r="B235" s="261">
        <f>SUM('1 Budgetskema (UDFYLDES)'!D235:AV235)</f>
        <v>0</v>
      </c>
      <c r="C235" s="40" t="s">
        <v>126</v>
      </c>
      <c r="D235" s="53"/>
      <c r="E235" s="53"/>
      <c r="F235" s="53"/>
      <c r="G235" s="53"/>
      <c r="H235" s="53"/>
      <c r="I235" s="53"/>
      <c r="J235" s="53"/>
      <c r="K235" s="53"/>
      <c r="L235" s="53"/>
      <c r="M235" s="53"/>
      <c r="N235" s="53"/>
      <c r="O235" s="53"/>
      <c r="P235" s="53"/>
      <c r="Q235" s="53"/>
      <c r="R235" s="53"/>
      <c r="S235" s="53"/>
      <c r="T235" s="53"/>
      <c r="U235" s="53"/>
      <c r="V235" s="53"/>
      <c r="W235" s="53"/>
      <c r="X235" s="53"/>
      <c r="Y235" s="53"/>
      <c r="Z235" s="60"/>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61"/>
      <c r="AW235" s="357"/>
      <c r="AX235" s="357"/>
      <c r="AY235" s="357"/>
      <c r="AZ235" s="357"/>
      <c r="BA235" s="357"/>
      <c r="BB235" s="357"/>
      <c r="BC235" s="357"/>
      <c r="BD235" s="357"/>
      <c r="BE235" s="357"/>
      <c r="BF235" s="357"/>
      <c r="BG235" s="357"/>
      <c r="BH235" s="357"/>
      <c r="BI235" s="357"/>
      <c r="BJ235" s="357"/>
      <c r="BK235" s="357"/>
      <c r="BL235" s="357"/>
    </row>
    <row r="236" spans="1:64" ht="50.1" customHeight="1">
      <c r="A236" s="736" t="s">
        <v>149</v>
      </c>
      <c r="B236" s="258"/>
      <c r="C236" s="39" t="s">
        <v>173</v>
      </c>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7"/>
      <c r="AA236" s="148"/>
      <c r="AB236" s="148"/>
      <c r="AC236" s="148"/>
      <c r="AD236" s="148"/>
      <c r="AE236" s="148"/>
      <c r="AF236" s="148"/>
      <c r="AG236" s="148"/>
      <c r="AH236" s="148"/>
      <c r="AI236" s="148"/>
      <c r="AJ236" s="148"/>
      <c r="AK236" s="148"/>
      <c r="AL236" s="148"/>
      <c r="AM236" s="148"/>
      <c r="AN236" s="148"/>
      <c r="AO236" s="148"/>
      <c r="AP236" s="148"/>
      <c r="AQ236" s="148"/>
      <c r="AR236" s="148"/>
      <c r="AS236" s="148"/>
      <c r="AT236" s="148"/>
      <c r="AU236" s="148"/>
      <c r="AV236" s="149"/>
      <c r="AW236" s="357"/>
      <c r="AX236" s="357"/>
      <c r="AY236" s="357"/>
      <c r="AZ236" s="357"/>
      <c r="BA236" s="357"/>
      <c r="BB236" s="357"/>
      <c r="BC236" s="357"/>
      <c r="BD236" s="357"/>
      <c r="BE236" s="357"/>
      <c r="BF236" s="357"/>
      <c r="BG236" s="357"/>
      <c r="BH236" s="357"/>
      <c r="BI236" s="357"/>
      <c r="BJ236" s="357"/>
      <c r="BK236" s="357"/>
      <c r="BL236" s="357"/>
    </row>
    <row r="237" spans="1:64" ht="14.45" customHeight="1" thickBot="1">
      <c r="A237" s="737"/>
      <c r="B237" s="260">
        <f>SUM('1 Budgetskema (UDFYLDES)'!D237:AV237)</f>
        <v>0</v>
      </c>
      <c r="C237" s="76" t="s">
        <v>149</v>
      </c>
      <c r="D237" s="150"/>
      <c r="E237" s="75"/>
      <c r="F237" s="75"/>
      <c r="G237" s="75"/>
      <c r="H237" s="75"/>
      <c r="I237" s="75"/>
      <c r="J237" s="75"/>
      <c r="K237" s="75"/>
      <c r="L237" s="75"/>
      <c r="M237" s="75"/>
      <c r="N237" s="75"/>
      <c r="O237" s="75"/>
      <c r="P237" s="75"/>
      <c r="Q237" s="75"/>
      <c r="R237" s="75"/>
      <c r="S237" s="75"/>
      <c r="T237" s="75"/>
      <c r="U237" s="75"/>
      <c r="V237" s="75"/>
      <c r="W237" s="75"/>
      <c r="X237" s="75"/>
      <c r="Y237" s="75"/>
      <c r="Z237" s="60"/>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61"/>
      <c r="AW237" s="357"/>
      <c r="AX237" s="357"/>
      <c r="AY237" s="357"/>
      <c r="AZ237" s="357"/>
      <c r="BA237" s="357"/>
      <c r="BB237" s="357"/>
      <c r="BC237" s="357"/>
      <c r="BD237" s="357"/>
      <c r="BE237" s="357"/>
      <c r="BF237" s="357"/>
      <c r="BG237" s="357"/>
      <c r="BH237" s="357"/>
      <c r="BI237" s="357"/>
      <c r="BJ237" s="357"/>
      <c r="BK237" s="357"/>
      <c r="BL237" s="357"/>
    </row>
    <row r="238" spans="1:64" ht="50.1" customHeight="1">
      <c r="A238" s="736" t="s">
        <v>10</v>
      </c>
      <c r="B238" s="258"/>
      <c r="C238" s="74" t="s">
        <v>124</v>
      </c>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7"/>
      <c r="AA238" s="148"/>
      <c r="AB238" s="148"/>
      <c r="AC238" s="148"/>
      <c r="AD238" s="148"/>
      <c r="AE238" s="148"/>
      <c r="AF238" s="148"/>
      <c r="AG238" s="148"/>
      <c r="AH238" s="148"/>
      <c r="AI238" s="148"/>
      <c r="AJ238" s="148"/>
      <c r="AK238" s="148"/>
      <c r="AL238" s="148"/>
      <c r="AM238" s="148"/>
      <c r="AN238" s="148"/>
      <c r="AO238" s="148"/>
      <c r="AP238" s="148"/>
      <c r="AQ238" s="148"/>
      <c r="AR238" s="148"/>
      <c r="AS238" s="148"/>
      <c r="AT238" s="148"/>
      <c r="AU238" s="148"/>
      <c r="AV238" s="149"/>
      <c r="AW238" s="357"/>
      <c r="AX238" s="357"/>
      <c r="AY238" s="357"/>
      <c r="AZ238" s="357"/>
      <c r="BA238" s="357"/>
      <c r="BB238" s="357"/>
      <c r="BC238" s="357"/>
      <c r="BD238" s="357"/>
      <c r="BE238" s="357"/>
      <c r="BF238" s="357"/>
      <c r="BG238" s="357"/>
      <c r="BH238" s="357"/>
      <c r="BI238" s="357"/>
      <c r="BJ238" s="357"/>
      <c r="BK238" s="357"/>
      <c r="BL238" s="357"/>
    </row>
    <row r="239" spans="1:64" ht="14.45" customHeight="1" thickBot="1">
      <c r="A239" s="737"/>
      <c r="B239" s="260">
        <f>SUM('1 Budgetskema (UDFYLDES)'!D239:AV239)</f>
        <v>0</v>
      </c>
      <c r="C239" s="38" t="s">
        <v>126</v>
      </c>
      <c r="D239" s="77"/>
      <c r="E239" s="77"/>
      <c r="F239" s="77"/>
      <c r="G239" s="77"/>
      <c r="H239" s="77"/>
      <c r="I239" s="77"/>
      <c r="J239" s="77"/>
      <c r="K239" s="77"/>
      <c r="L239" s="77"/>
      <c r="M239" s="77"/>
      <c r="N239" s="77"/>
      <c r="O239" s="77"/>
      <c r="P239" s="77"/>
      <c r="Q239" s="77"/>
      <c r="R239" s="77"/>
      <c r="S239" s="77"/>
      <c r="T239" s="77"/>
      <c r="U239" s="77"/>
      <c r="V239" s="77"/>
      <c r="W239" s="77"/>
      <c r="X239" s="77"/>
      <c r="Y239" s="77"/>
      <c r="Z239" s="60"/>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61"/>
      <c r="AW239" s="357"/>
      <c r="AX239" s="357"/>
      <c r="AY239" s="357"/>
      <c r="AZ239" s="357"/>
      <c r="BA239" s="357"/>
      <c r="BB239" s="357"/>
      <c r="BC239" s="357"/>
      <c r="BD239" s="357"/>
      <c r="BE239" s="357"/>
      <c r="BF239" s="357"/>
      <c r="BG239" s="357"/>
      <c r="BH239" s="357"/>
      <c r="BI239" s="357"/>
      <c r="BJ239" s="357"/>
      <c r="BK239" s="357"/>
      <c r="BL239" s="357"/>
    </row>
    <row r="240" spans="1:64" ht="50.1" customHeight="1" thickBot="1">
      <c r="A240" s="735" t="s">
        <v>55</v>
      </c>
      <c r="B240" s="258"/>
      <c r="C240" s="41" t="s">
        <v>124</v>
      </c>
      <c r="D240" s="55"/>
      <c r="E240" s="55"/>
      <c r="F240" s="55"/>
      <c r="G240" s="55"/>
      <c r="H240" s="55"/>
      <c r="I240" s="55"/>
      <c r="J240" s="55"/>
      <c r="K240" s="55"/>
      <c r="L240" s="55"/>
      <c r="M240" s="55"/>
      <c r="N240" s="55"/>
      <c r="O240" s="55"/>
      <c r="P240" s="55"/>
      <c r="Q240" s="55"/>
      <c r="R240" s="55"/>
      <c r="S240" s="55"/>
      <c r="T240" s="55"/>
      <c r="U240" s="55"/>
      <c r="V240" s="55"/>
      <c r="W240" s="55"/>
      <c r="X240" s="55"/>
      <c r="Y240" s="55"/>
      <c r="Z240" s="60"/>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61"/>
      <c r="AW240" s="357"/>
      <c r="AX240" s="357"/>
      <c r="AY240" s="357"/>
      <c r="AZ240" s="357"/>
      <c r="BA240" s="357"/>
      <c r="BB240" s="357"/>
      <c r="BC240" s="357"/>
      <c r="BD240" s="357"/>
      <c r="BE240" s="357"/>
      <c r="BF240" s="357"/>
      <c r="BG240" s="357"/>
      <c r="BH240" s="357"/>
      <c r="BI240" s="357"/>
      <c r="BJ240" s="357"/>
      <c r="BK240" s="357"/>
      <c r="BL240" s="357"/>
    </row>
    <row r="241" spans="1:64" ht="14.45" customHeight="1" thickBot="1">
      <c r="A241" s="735"/>
      <c r="B241" s="261">
        <f>SUM('1 Budgetskema (UDFYLDES)'!D241:AV241)</f>
        <v>0</v>
      </c>
      <c r="C241" s="38" t="s">
        <v>126</v>
      </c>
      <c r="D241" s="54"/>
      <c r="E241" s="53"/>
      <c r="F241" s="53"/>
      <c r="G241" s="53"/>
      <c r="H241" s="53"/>
      <c r="I241" s="53"/>
      <c r="J241" s="53"/>
      <c r="K241" s="53"/>
      <c r="L241" s="53"/>
      <c r="M241" s="53"/>
      <c r="N241" s="53"/>
      <c r="O241" s="53"/>
      <c r="P241" s="53"/>
      <c r="Q241" s="53"/>
      <c r="R241" s="53"/>
      <c r="S241" s="53"/>
      <c r="T241" s="53"/>
      <c r="U241" s="53"/>
      <c r="V241" s="53"/>
      <c r="W241" s="53"/>
      <c r="X241" s="53"/>
      <c r="Y241" s="53"/>
      <c r="Z241" s="62"/>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4"/>
      <c r="AW241" s="357"/>
      <c r="AX241" s="357"/>
      <c r="AY241" s="357"/>
      <c r="AZ241" s="357"/>
      <c r="BA241" s="357"/>
      <c r="BB241" s="357"/>
      <c r="BC241" s="357"/>
      <c r="BD241" s="357"/>
      <c r="BE241" s="357"/>
      <c r="BF241" s="357"/>
      <c r="BG241" s="357"/>
      <c r="BH241" s="357"/>
      <c r="BI241" s="357"/>
      <c r="BJ241" s="357"/>
      <c r="BK241" s="357"/>
      <c r="BL241" s="357"/>
    </row>
    <row r="242" spans="1:64" ht="21.95" customHeight="1" thickBot="1">
      <c r="A242" s="200" t="s">
        <v>13</v>
      </c>
      <c r="B242" s="318">
        <f>SUM(B227,B231,B233,B235,B241)-B237-B239</f>
        <v>0</v>
      </c>
      <c r="C242" s="76"/>
      <c r="D242" s="353"/>
      <c r="E242" s="353"/>
      <c r="F242" s="353"/>
      <c r="G242" s="353"/>
      <c r="H242" s="353"/>
      <c r="I242" s="353"/>
      <c r="J242" s="353"/>
      <c r="K242" s="353"/>
      <c r="L242" s="353"/>
      <c r="M242" s="353"/>
      <c r="N242" s="353"/>
      <c r="O242" s="353"/>
      <c r="P242" s="353"/>
      <c r="Q242" s="353"/>
      <c r="R242" s="353"/>
      <c r="S242" s="353"/>
      <c r="T242" s="353"/>
      <c r="U242" s="353"/>
      <c r="V242" s="353"/>
      <c r="W242" s="353"/>
      <c r="X242" s="353"/>
      <c r="Y242" s="353"/>
      <c r="Z242" s="353"/>
      <c r="AA242" s="353"/>
      <c r="AB242" s="353"/>
      <c r="AC242" s="353"/>
      <c r="AD242" s="353"/>
      <c r="AE242" s="353"/>
      <c r="AF242" s="353"/>
      <c r="AG242" s="353"/>
      <c r="AH242" s="353"/>
      <c r="AI242" s="353"/>
      <c r="AJ242" s="353"/>
      <c r="AK242" s="353"/>
      <c r="AL242" s="353"/>
      <c r="AM242" s="353"/>
      <c r="AN242" s="353"/>
      <c r="AO242" s="353"/>
      <c r="AP242" s="353"/>
      <c r="AQ242" s="353"/>
      <c r="AR242" s="353"/>
      <c r="AS242" s="353"/>
      <c r="AT242" s="353"/>
      <c r="AU242" s="353"/>
      <c r="AV242" s="353"/>
      <c r="AW242" s="357"/>
      <c r="AX242" s="357"/>
      <c r="AY242" s="357"/>
      <c r="AZ242" s="357"/>
      <c r="BA242" s="357"/>
      <c r="BB242" s="357"/>
      <c r="BC242" s="357"/>
      <c r="BD242" s="357"/>
      <c r="BE242" s="357"/>
      <c r="BF242" s="357"/>
      <c r="BG242" s="357"/>
      <c r="BH242" s="357"/>
      <c r="BI242" s="357"/>
      <c r="BJ242" s="357"/>
      <c r="BK242" s="357"/>
      <c r="BL242" s="357"/>
    </row>
    <row r="243" spans="1:64" ht="30" customHeight="1" thickBot="1">
      <c r="A243" s="199" t="s">
        <v>217</v>
      </c>
      <c r="B243" s="193"/>
      <c r="C243" s="527">
        <f>IF(B243="",0,IF(D219="Forsknings- og videnformidlingsinstitution",IF(B242=0,0,B243/B242),IF(B227=0,0,B243/B227)))</f>
        <v>0</v>
      </c>
      <c r="D243" s="353"/>
      <c r="E243" s="353"/>
      <c r="F243" s="353"/>
      <c r="G243" s="353"/>
      <c r="H243" s="353"/>
      <c r="I243" s="353"/>
      <c r="J243" s="353"/>
      <c r="K243" s="353"/>
      <c r="L243" s="353"/>
      <c r="M243" s="353"/>
      <c r="N243" s="353"/>
      <c r="O243" s="353"/>
      <c r="P243" s="353"/>
      <c r="Q243" s="353"/>
      <c r="R243" s="353"/>
      <c r="S243" s="353"/>
      <c r="T243" s="353"/>
      <c r="U243" s="353"/>
      <c r="V243" s="353"/>
      <c r="W243" s="353"/>
      <c r="X243" s="353"/>
      <c r="Y243" s="353"/>
      <c r="Z243" s="353"/>
      <c r="AA243" s="353"/>
      <c r="AB243" s="353"/>
      <c r="AC243" s="353"/>
      <c r="AD243" s="353"/>
      <c r="AE243" s="353"/>
      <c r="AF243" s="353"/>
      <c r="AG243" s="353"/>
      <c r="AH243" s="353"/>
      <c r="AI243" s="353"/>
      <c r="AJ243" s="353"/>
      <c r="AK243" s="353"/>
      <c r="AL243" s="353"/>
      <c r="AM243" s="353"/>
      <c r="AN243" s="353"/>
      <c r="AO243" s="353"/>
      <c r="AP243" s="353"/>
      <c r="AQ243" s="353"/>
      <c r="AR243" s="353"/>
      <c r="AS243" s="353"/>
      <c r="AT243" s="353"/>
      <c r="AU243" s="353"/>
      <c r="AV243" s="353"/>
      <c r="AW243" s="357"/>
      <c r="AX243" s="357"/>
      <c r="AY243" s="357"/>
      <c r="AZ243" s="357"/>
      <c r="BA243" s="357"/>
      <c r="BB243" s="357"/>
      <c r="BC243" s="357"/>
      <c r="BD243" s="357"/>
      <c r="BE243" s="357"/>
      <c r="BF243" s="357"/>
      <c r="BG243" s="357"/>
      <c r="BH243" s="357"/>
      <c r="BI243" s="357"/>
      <c r="BJ243" s="357"/>
      <c r="BK243" s="357"/>
      <c r="BL243" s="357"/>
    </row>
    <row r="244" spans="1:64" ht="21.95" customHeight="1" thickBot="1">
      <c r="A244" s="253" t="s">
        <v>339</v>
      </c>
      <c r="B244" s="377">
        <f>SUM(B242:B243)</f>
        <v>0</v>
      </c>
      <c r="C244" s="254"/>
      <c r="D244" s="353"/>
      <c r="E244" s="353"/>
      <c r="F244" s="353"/>
      <c r="G244" s="353"/>
      <c r="H244" s="353"/>
      <c r="I244" s="353"/>
      <c r="J244" s="353"/>
      <c r="K244" s="353"/>
      <c r="L244" s="353"/>
      <c r="M244" s="353"/>
      <c r="N244" s="353"/>
      <c r="O244" s="353"/>
      <c r="P244" s="353"/>
      <c r="Q244" s="353"/>
      <c r="R244" s="353"/>
      <c r="S244" s="353"/>
      <c r="T244" s="353"/>
      <c r="U244" s="353"/>
      <c r="V244" s="353"/>
      <c r="W244" s="353"/>
      <c r="X244" s="353"/>
      <c r="Y244" s="353"/>
      <c r="Z244" s="353"/>
      <c r="AA244" s="353"/>
      <c r="AB244" s="353"/>
      <c r="AC244" s="353"/>
      <c r="AD244" s="353"/>
      <c r="AE244" s="353"/>
      <c r="AF244" s="353"/>
      <c r="AG244" s="353"/>
      <c r="AH244" s="353"/>
      <c r="AI244" s="353"/>
      <c r="AJ244" s="353"/>
      <c r="AK244" s="353"/>
      <c r="AL244" s="353"/>
      <c r="AM244" s="353"/>
      <c r="AN244" s="353"/>
      <c r="AO244" s="353"/>
      <c r="AP244" s="353"/>
      <c r="AQ244" s="353"/>
      <c r="AR244" s="353"/>
      <c r="AS244" s="353"/>
      <c r="AT244" s="353"/>
      <c r="AU244" s="353"/>
      <c r="AV244" s="353"/>
      <c r="AW244" s="357"/>
      <c r="AX244" s="357"/>
      <c r="AY244" s="357"/>
      <c r="AZ244" s="357"/>
      <c r="BA244" s="357"/>
      <c r="BB244" s="357"/>
      <c r="BC244" s="357"/>
      <c r="BD244" s="357"/>
      <c r="BE244" s="357"/>
      <c r="BF244" s="357"/>
      <c r="BG244" s="357"/>
      <c r="BH244" s="357"/>
      <c r="BI244" s="357"/>
      <c r="BJ244" s="357"/>
      <c r="BK244" s="357"/>
      <c r="BL244" s="357"/>
    </row>
    <row r="245" spans="1:64" ht="14.1" customHeight="1">
      <c r="A245" s="353"/>
      <c r="B245" s="353"/>
      <c r="C245" s="353"/>
      <c r="D245" s="353"/>
      <c r="E245" s="353"/>
      <c r="F245" s="353"/>
      <c r="G245" s="353"/>
      <c r="H245" s="353"/>
      <c r="I245" s="353"/>
      <c r="J245" s="353"/>
      <c r="K245" s="353"/>
      <c r="L245" s="353"/>
      <c r="M245" s="353"/>
      <c r="N245" s="353"/>
      <c r="O245" s="353"/>
      <c r="P245" s="353"/>
      <c r="Q245" s="353"/>
      <c r="R245" s="353"/>
      <c r="S245" s="353"/>
      <c r="T245" s="353"/>
      <c r="U245" s="353"/>
      <c r="V245" s="353"/>
      <c r="W245" s="353"/>
      <c r="X245" s="353"/>
      <c r="Y245" s="353"/>
      <c r="Z245" s="353"/>
      <c r="AA245" s="353"/>
      <c r="AB245" s="353"/>
      <c r="AC245" s="353"/>
      <c r="AD245" s="353"/>
      <c r="AE245" s="353"/>
      <c r="AF245" s="353"/>
      <c r="AG245" s="353"/>
      <c r="AH245" s="353"/>
      <c r="AI245" s="353"/>
      <c r="AJ245" s="353"/>
      <c r="AK245" s="353"/>
      <c r="AL245" s="353"/>
      <c r="AM245" s="353"/>
      <c r="AN245" s="353"/>
      <c r="AO245" s="353"/>
      <c r="AP245" s="353"/>
      <c r="AQ245" s="353"/>
      <c r="AR245" s="353"/>
      <c r="AS245" s="353"/>
      <c r="AT245" s="353"/>
      <c r="AU245" s="353"/>
      <c r="AV245" s="353"/>
      <c r="AW245" s="357"/>
      <c r="AX245" s="357"/>
      <c r="AY245" s="357"/>
      <c r="AZ245" s="357"/>
      <c r="BA245" s="357"/>
      <c r="BB245" s="357"/>
      <c r="BC245" s="357"/>
      <c r="BD245" s="357"/>
      <c r="BE245" s="357"/>
      <c r="BF245" s="357"/>
      <c r="BG245" s="357"/>
      <c r="BH245" s="357"/>
      <c r="BI245" s="357"/>
      <c r="BJ245" s="357"/>
      <c r="BK245" s="357"/>
      <c r="BL245" s="357"/>
    </row>
    <row r="246" spans="1:64" ht="14.1" customHeight="1" thickBot="1">
      <c r="A246" s="373"/>
      <c r="B246" s="373"/>
      <c r="C246" s="353"/>
      <c r="D246" s="353"/>
      <c r="E246" s="353"/>
      <c r="F246" s="353"/>
      <c r="G246" s="353"/>
      <c r="H246" s="353"/>
      <c r="I246" s="353"/>
      <c r="J246" s="353"/>
      <c r="K246" s="353"/>
      <c r="L246" s="353"/>
      <c r="M246" s="353"/>
      <c r="N246" s="353"/>
      <c r="O246" s="353"/>
      <c r="P246" s="353"/>
      <c r="Q246" s="353"/>
      <c r="R246" s="353"/>
      <c r="S246" s="353"/>
      <c r="T246" s="353"/>
      <c r="U246" s="353"/>
      <c r="V246" s="353"/>
      <c r="W246" s="353"/>
      <c r="X246" s="353"/>
      <c r="Y246" s="353"/>
      <c r="Z246" s="353"/>
      <c r="AA246" s="353"/>
      <c r="AB246" s="353"/>
      <c r="AC246" s="353"/>
      <c r="AD246" s="353"/>
      <c r="AE246" s="353"/>
      <c r="AF246" s="353"/>
      <c r="AG246" s="353"/>
      <c r="AH246" s="353"/>
      <c r="AI246" s="353"/>
      <c r="AJ246" s="353"/>
      <c r="AK246" s="353"/>
      <c r="AL246" s="353"/>
      <c r="AM246" s="353"/>
      <c r="AN246" s="353"/>
      <c r="AO246" s="353"/>
      <c r="AP246" s="353"/>
      <c r="AQ246" s="353"/>
      <c r="AR246" s="353"/>
      <c r="AS246" s="353"/>
      <c r="AT246" s="353"/>
      <c r="AU246" s="353"/>
      <c r="AV246" s="353"/>
      <c r="AW246" s="357"/>
      <c r="AX246" s="357"/>
      <c r="AY246" s="357"/>
      <c r="AZ246" s="357"/>
      <c r="BA246" s="357"/>
      <c r="BB246" s="357"/>
      <c r="BC246" s="357"/>
      <c r="BD246" s="357"/>
      <c r="BE246" s="357"/>
      <c r="BF246" s="357"/>
      <c r="BG246" s="357"/>
      <c r="BH246" s="357"/>
      <c r="BI246" s="357"/>
      <c r="BJ246" s="357"/>
      <c r="BK246" s="357"/>
      <c r="BL246" s="357"/>
    </row>
    <row r="247" spans="1:64" ht="24.95" customHeight="1" thickTop="1" thickBot="1">
      <c r="A247" s="366" t="s">
        <v>418</v>
      </c>
      <c r="B247" s="367"/>
      <c r="C247" s="358"/>
      <c r="D247" s="368"/>
      <c r="E247" s="358"/>
      <c r="F247" s="358"/>
      <c r="G247" s="358"/>
      <c r="H247" s="358"/>
      <c r="I247" s="358"/>
      <c r="J247" s="358"/>
      <c r="K247" s="358"/>
      <c r="L247" s="358"/>
      <c r="M247" s="358"/>
      <c r="N247" s="358"/>
      <c r="O247" s="358"/>
      <c r="P247" s="358"/>
      <c r="Q247" s="358"/>
      <c r="R247" s="358"/>
      <c r="S247" s="358"/>
      <c r="T247" s="358"/>
      <c r="U247" s="358"/>
      <c r="V247" s="358"/>
      <c r="W247" s="358"/>
      <c r="X247" s="358"/>
      <c r="Y247" s="358"/>
      <c r="Z247" s="358"/>
      <c r="AA247" s="358"/>
      <c r="AB247" s="358"/>
      <c r="AC247" s="358"/>
      <c r="AD247" s="358"/>
      <c r="AE247" s="358"/>
      <c r="AF247" s="358"/>
      <c r="AG247" s="358"/>
      <c r="AH247" s="358"/>
      <c r="AI247" s="358"/>
      <c r="AJ247" s="358"/>
      <c r="AK247" s="358"/>
      <c r="AL247" s="358"/>
      <c r="AM247" s="358"/>
      <c r="AN247" s="358"/>
      <c r="AO247" s="358"/>
      <c r="AP247" s="358"/>
      <c r="AQ247" s="358"/>
      <c r="AR247" s="358"/>
      <c r="AS247" s="358"/>
      <c r="AT247" s="358"/>
      <c r="AU247" s="358"/>
      <c r="AV247" s="358"/>
      <c r="AW247" s="357"/>
      <c r="AX247" s="357"/>
      <c r="AY247" s="357"/>
      <c r="AZ247" s="357"/>
      <c r="BA247" s="357"/>
      <c r="BB247" s="357"/>
      <c r="BC247" s="357"/>
      <c r="BD247" s="357"/>
      <c r="BE247" s="357"/>
      <c r="BF247" s="357"/>
      <c r="BG247" s="357"/>
      <c r="BH247" s="357"/>
      <c r="BI247" s="357"/>
      <c r="BJ247" s="357"/>
      <c r="BK247" s="357"/>
      <c r="BL247" s="357"/>
    </row>
    <row r="248" spans="1:64" ht="35.1" customHeight="1">
      <c r="A248" s="492" t="str">
        <f>IF(B249&gt;0,"Evt. P-nummer","")</f>
        <v/>
      </c>
      <c r="B248" s="512" t="s">
        <v>392</v>
      </c>
      <c r="C248" s="530" t="s">
        <v>15</v>
      </c>
      <c r="D248" s="531" t="s">
        <v>204</v>
      </c>
      <c r="E248" s="531" t="s">
        <v>113</v>
      </c>
      <c r="F248" s="532" t="s">
        <v>205</v>
      </c>
      <c r="G248" s="359"/>
      <c r="H248" s="359"/>
      <c r="I248" s="359"/>
      <c r="J248" s="359"/>
      <c r="K248" s="359"/>
      <c r="L248" s="359"/>
      <c r="M248" s="359"/>
      <c r="N248" s="359"/>
      <c r="O248" s="359"/>
      <c r="P248" s="359"/>
      <c r="Q248" s="359"/>
      <c r="R248" s="359"/>
      <c r="S248" s="359"/>
      <c r="T248" s="359"/>
      <c r="U248" s="359"/>
      <c r="V248" s="359"/>
      <c r="W248" s="359"/>
      <c r="X248" s="359"/>
      <c r="Y248" s="359"/>
      <c r="Z248" s="359"/>
      <c r="AA248" s="359"/>
      <c r="AB248" s="359"/>
      <c r="AC248" s="359"/>
      <c r="AD248" s="359"/>
      <c r="AE248" s="359"/>
      <c r="AF248" s="359"/>
      <c r="AG248" s="359"/>
      <c r="AH248" s="359"/>
      <c r="AI248" s="359"/>
      <c r="AJ248" s="359"/>
      <c r="AK248" s="359"/>
      <c r="AL248" s="359"/>
      <c r="AM248" s="359"/>
      <c r="AN248" s="359"/>
      <c r="AO248" s="359"/>
      <c r="AP248" s="359"/>
      <c r="AQ248" s="359"/>
      <c r="AR248" s="359"/>
      <c r="AS248" s="359"/>
      <c r="AT248" s="359"/>
      <c r="AU248" s="359"/>
      <c r="AV248" s="359"/>
      <c r="AW248" s="357"/>
      <c r="AX248" s="357"/>
      <c r="AY248" s="357"/>
      <c r="AZ248" s="357"/>
      <c r="BA248" s="357"/>
      <c r="BB248" s="357"/>
      <c r="BC248" s="357"/>
      <c r="BD248" s="357"/>
      <c r="BE248" s="357"/>
      <c r="BF248" s="357"/>
      <c r="BG248" s="357"/>
      <c r="BH248" s="357"/>
      <c r="BI248" s="357"/>
      <c r="BJ248" s="357"/>
      <c r="BK248" s="357"/>
      <c r="BL248" s="357"/>
    </row>
    <row r="249" spans="1:64" ht="35.1" customHeight="1" thickBot="1">
      <c r="A249" s="521"/>
      <c r="B249" s="568"/>
      <c r="C249" s="334"/>
      <c r="D249" s="274"/>
      <c r="E249" s="274"/>
      <c r="F249" s="275"/>
      <c r="G249" s="353"/>
      <c r="H249" s="353"/>
      <c r="I249" s="353"/>
      <c r="J249" s="353"/>
      <c r="K249" s="353"/>
      <c r="L249" s="353"/>
      <c r="M249" s="353"/>
      <c r="N249" s="353"/>
      <c r="O249" s="353"/>
      <c r="P249" s="353"/>
      <c r="Q249" s="353"/>
      <c r="R249" s="353"/>
      <c r="S249" s="353"/>
      <c r="T249" s="353"/>
      <c r="U249" s="353"/>
      <c r="V249" s="353"/>
      <c r="W249" s="353"/>
      <c r="X249" s="353"/>
      <c r="Y249" s="353"/>
      <c r="Z249" s="353"/>
      <c r="AA249" s="353"/>
      <c r="AB249" s="353"/>
      <c r="AC249" s="353"/>
      <c r="AD249" s="353"/>
      <c r="AE249" s="353"/>
      <c r="AF249" s="353"/>
      <c r="AG249" s="353"/>
      <c r="AH249" s="353"/>
      <c r="AI249" s="353"/>
      <c r="AJ249" s="353"/>
      <c r="AK249" s="353"/>
      <c r="AL249" s="353"/>
      <c r="AM249" s="353"/>
      <c r="AN249" s="353"/>
      <c r="AO249" s="353"/>
      <c r="AP249" s="353"/>
      <c r="AQ249" s="353"/>
      <c r="AR249" s="353"/>
      <c r="AS249" s="353"/>
      <c r="AT249" s="353"/>
      <c r="AU249" s="353"/>
      <c r="AV249" s="353"/>
      <c r="AW249" s="357"/>
      <c r="AX249" s="357"/>
      <c r="AY249" s="357"/>
      <c r="AZ249" s="357"/>
      <c r="BA249" s="357"/>
      <c r="BB249" s="357"/>
      <c r="BC249" s="357"/>
      <c r="BD249" s="357"/>
      <c r="BE249" s="357"/>
      <c r="BF249" s="357"/>
      <c r="BG249" s="357"/>
      <c r="BH249" s="357"/>
      <c r="BI249" s="357"/>
      <c r="BJ249" s="357"/>
      <c r="BK249" s="357"/>
      <c r="BL249" s="357"/>
    </row>
    <row r="250" spans="1:64" ht="35.1" customHeight="1">
      <c r="A250" s="528" t="s">
        <v>210</v>
      </c>
      <c r="B250" s="534" t="s">
        <v>406</v>
      </c>
      <c r="C250" s="750"/>
      <c r="D250" s="533" t="s">
        <v>401</v>
      </c>
      <c r="E250" s="533" t="str">
        <f>IF(D251="Ja","Privat finansiering","")</f>
        <v/>
      </c>
      <c r="F250" s="536" t="str">
        <f>IF(D251="Ja","Offentlig finansiering","")</f>
        <v/>
      </c>
      <c r="G250" s="353"/>
      <c r="H250" s="353"/>
      <c r="I250" s="353"/>
      <c r="J250" s="353"/>
      <c r="K250" s="353"/>
      <c r="L250" s="353"/>
      <c r="M250" s="353"/>
      <c r="N250" s="353"/>
      <c r="O250" s="353"/>
      <c r="P250" s="353"/>
      <c r="Q250" s="353"/>
      <c r="R250" s="353"/>
      <c r="S250" s="353"/>
      <c r="T250" s="353"/>
      <c r="U250" s="353"/>
      <c r="V250" s="353"/>
      <c r="W250" s="353"/>
      <c r="X250" s="353"/>
      <c r="Y250" s="353"/>
      <c r="Z250" s="353"/>
      <c r="AA250" s="353"/>
      <c r="AB250" s="353"/>
      <c r="AC250" s="353"/>
      <c r="AD250" s="353"/>
      <c r="AE250" s="353"/>
      <c r="AF250" s="353"/>
      <c r="AG250" s="353"/>
      <c r="AH250" s="353"/>
      <c r="AI250" s="353"/>
      <c r="AJ250" s="353"/>
      <c r="AK250" s="353"/>
      <c r="AL250" s="353"/>
      <c r="AM250" s="353"/>
      <c r="AN250" s="353"/>
      <c r="AO250" s="353"/>
      <c r="AP250" s="353"/>
      <c r="AQ250" s="353"/>
      <c r="AR250" s="353"/>
      <c r="AS250" s="353"/>
      <c r="AT250" s="353"/>
      <c r="AU250" s="353"/>
      <c r="AV250" s="353"/>
      <c r="AW250" s="357"/>
      <c r="AX250" s="357"/>
      <c r="AY250" s="357"/>
      <c r="AZ250" s="357"/>
      <c r="BA250" s="357"/>
      <c r="BB250" s="357"/>
      <c r="BC250" s="357"/>
      <c r="BD250" s="357"/>
      <c r="BE250" s="357"/>
      <c r="BF250" s="357"/>
      <c r="BG250" s="357"/>
      <c r="BH250" s="357"/>
      <c r="BI250" s="357"/>
      <c r="BJ250" s="357"/>
      <c r="BK250" s="357"/>
      <c r="BL250" s="357"/>
    </row>
    <row r="251" spans="1:64" ht="35.1" customHeight="1" thickBot="1">
      <c r="A251" s="335" t="str">
        <f>'3 Samlet budget (AUTOGENERERES)'!F275</f>
        <v/>
      </c>
      <c r="B251" s="508" t="str">
        <f>'3 Samlet budget (AUTOGENERERES)'!F276</f>
        <v/>
      </c>
      <c r="C251" s="751"/>
      <c r="D251" s="514"/>
      <c r="E251" s="539"/>
      <c r="F251" s="516"/>
      <c r="G251" s="353"/>
      <c r="H251" s="353"/>
      <c r="I251" s="353"/>
      <c r="J251" s="353"/>
      <c r="K251" s="353"/>
      <c r="L251" s="353"/>
      <c r="M251" s="353"/>
      <c r="N251" s="353"/>
      <c r="O251" s="353"/>
      <c r="P251" s="353"/>
      <c r="Q251" s="353"/>
      <c r="R251" s="353"/>
      <c r="S251" s="353"/>
      <c r="T251" s="353"/>
      <c r="U251" s="353"/>
      <c r="V251" s="353"/>
      <c r="W251" s="353"/>
      <c r="X251" s="353"/>
      <c r="Y251" s="353"/>
      <c r="Z251" s="353"/>
      <c r="AA251" s="353"/>
      <c r="AB251" s="353"/>
      <c r="AC251" s="353"/>
      <c r="AD251" s="353"/>
      <c r="AE251" s="353"/>
      <c r="AF251" s="353"/>
      <c r="AG251" s="353"/>
      <c r="AH251" s="353"/>
      <c r="AI251" s="353"/>
      <c r="AJ251" s="353"/>
      <c r="AK251" s="353"/>
      <c r="AL251" s="353"/>
      <c r="AM251" s="353"/>
      <c r="AN251" s="353"/>
      <c r="AO251" s="353"/>
      <c r="AP251" s="353"/>
      <c r="AQ251" s="353"/>
      <c r="AR251" s="353"/>
      <c r="AS251" s="353"/>
      <c r="AT251" s="353"/>
      <c r="AU251" s="353"/>
      <c r="AV251" s="353"/>
      <c r="AW251" s="357"/>
      <c r="AX251" s="357"/>
      <c r="AY251" s="357"/>
      <c r="AZ251" s="357"/>
      <c r="BA251" s="357"/>
      <c r="BB251" s="357"/>
      <c r="BC251" s="357"/>
      <c r="BD251" s="357"/>
      <c r="BE251" s="357"/>
      <c r="BF251" s="357"/>
      <c r="BG251" s="357"/>
      <c r="BH251" s="357"/>
      <c r="BI251" s="357"/>
      <c r="BJ251" s="357"/>
      <c r="BK251" s="357"/>
      <c r="BL251" s="357"/>
    </row>
    <row r="252" spans="1:64" ht="15.75" customHeight="1">
      <c r="A252" s="353"/>
      <c r="B252" s="353"/>
      <c r="C252" s="353"/>
      <c r="D252" s="353"/>
      <c r="E252" s="353"/>
      <c r="F252" s="353"/>
      <c r="G252" s="353"/>
      <c r="H252" s="353"/>
      <c r="I252" s="353"/>
      <c r="J252" s="353"/>
      <c r="K252" s="353"/>
      <c r="L252" s="353"/>
      <c r="M252" s="353"/>
      <c r="N252" s="353"/>
      <c r="O252" s="353"/>
      <c r="P252" s="353"/>
      <c r="Q252" s="353"/>
      <c r="R252" s="353"/>
      <c r="S252" s="353"/>
      <c r="T252" s="353"/>
      <c r="U252" s="353"/>
      <c r="V252" s="353"/>
      <c r="W252" s="353"/>
      <c r="X252" s="353"/>
      <c r="Y252" s="353"/>
      <c r="Z252" s="353"/>
      <c r="AA252" s="353"/>
      <c r="AB252" s="353"/>
      <c r="AC252" s="353"/>
      <c r="AD252" s="353"/>
      <c r="AE252" s="353"/>
      <c r="AF252" s="353"/>
      <c r="AG252" s="353"/>
      <c r="AH252" s="353"/>
      <c r="AI252" s="353"/>
      <c r="AJ252" s="353"/>
      <c r="AK252" s="353"/>
      <c r="AL252" s="353"/>
      <c r="AM252" s="353"/>
      <c r="AN252" s="353"/>
      <c r="AO252" s="353"/>
      <c r="AP252" s="353"/>
      <c r="AQ252" s="353"/>
      <c r="AR252" s="353"/>
      <c r="AS252" s="353"/>
      <c r="AT252" s="353"/>
      <c r="AU252" s="353"/>
      <c r="AV252" s="353"/>
      <c r="AW252" s="357"/>
      <c r="AX252" s="357"/>
      <c r="AY252" s="357"/>
      <c r="AZ252" s="357"/>
      <c r="BA252" s="357"/>
      <c r="BB252" s="357"/>
      <c r="BC252" s="357"/>
      <c r="BD252" s="357"/>
      <c r="BE252" s="357"/>
      <c r="BF252" s="357"/>
      <c r="BG252" s="357"/>
      <c r="BH252" s="357"/>
      <c r="BI252" s="357"/>
      <c r="BJ252" s="357"/>
      <c r="BK252" s="357"/>
      <c r="BL252" s="357"/>
    </row>
    <row r="253" spans="1:64" ht="15.75" customHeight="1" thickBot="1">
      <c r="A253" s="354" t="s">
        <v>431</v>
      </c>
      <c r="B253" s="354" t="s">
        <v>203</v>
      </c>
      <c r="C253" s="372" t="s">
        <v>123</v>
      </c>
      <c r="D253" s="370" t="s">
        <v>127</v>
      </c>
      <c r="E253" s="370" t="s">
        <v>128</v>
      </c>
      <c r="F253" s="370" t="s">
        <v>129</v>
      </c>
      <c r="G253" s="370" t="s">
        <v>130</v>
      </c>
      <c r="H253" s="370" t="s">
        <v>131</v>
      </c>
      <c r="I253" s="370" t="s">
        <v>132</v>
      </c>
      <c r="J253" s="370" t="s">
        <v>133</v>
      </c>
      <c r="K253" s="370" t="s">
        <v>134</v>
      </c>
      <c r="L253" s="370" t="s">
        <v>135</v>
      </c>
      <c r="M253" s="370" t="s">
        <v>136</v>
      </c>
      <c r="N253" s="370" t="s">
        <v>137</v>
      </c>
      <c r="O253" s="370" t="s">
        <v>138</v>
      </c>
      <c r="P253" s="370" t="s">
        <v>139</v>
      </c>
      <c r="Q253" s="370" t="s">
        <v>140</v>
      </c>
      <c r="R253" s="370" t="s">
        <v>141</v>
      </c>
      <c r="S253" s="370" t="s">
        <v>142</v>
      </c>
      <c r="T253" s="370" t="s">
        <v>143</v>
      </c>
      <c r="U253" s="370" t="s">
        <v>144</v>
      </c>
      <c r="V253" s="370" t="s">
        <v>145</v>
      </c>
      <c r="W253" s="370" t="s">
        <v>146</v>
      </c>
      <c r="X253" s="370" t="s">
        <v>147</v>
      </c>
      <c r="Y253" s="370" t="s">
        <v>148</v>
      </c>
      <c r="Z253" s="371" t="s">
        <v>155</v>
      </c>
      <c r="AA253" s="357"/>
      <c r="AB253" s="357"/>
      <c r="AC253" s="357"/>
      <c r="AD253" s="357"/>
      <c r="AE253" s="357"/>
      <c r="AF253" s="357"/>
      <c r="AG253" s="357"/>
      <c r="AH253" s="357"/>
      <c r="AI253" s="357"/>
      <c r="AJ253" s="357"/>
      <c r="AK253" s="357"/>
      <c r="AL253" s="357"/>
      <c r="AM253" s="357"/>
      <c r="AN253" s="357"/>
      <c r="AO253" s="357"/>
      <c r="AP253" s="357"/>
      <c r="AQ253" s="357"/>
      <c r="AR253" s="357"/>
      <c r="AS253" s="357"/>
      <c r="AT253" s="357"/>
      <c r="AU253" s="357"/>
      <c r="AV253" s="357"/>
      <c r="AW253" s="357"/>
      <c r="AX253" s="357"/>
      <c r="AY253" s="357"/>
      <c r="AZ253" s="357"/>
      <c r="BA253" s="357"/>
      <c r="BB253" s="357"/>
      <c r="BC253" s="357"/>
      <c r="BD253" s="357"/>
      <c r="BE253" s="357"/>
      <c r="BF253" s="357"/>
      <c r="BG253" s="357"/>
      <c r="BH253" s="357"/>
      <c r="BI253" s="357"/>
      <c r="BJ253" s="357"/>
      <c r="BK253" s="357"/>
      <c r="BL253" s="357"/>
    </row>
    <row r="254" spans="1:64" ht="50.1" customHeight="1">
      <c r="A254" s="736" t="s">
        <v>54</v>
      </c>
      <c r="B254" s="262"/>
      <c r="C254" s="46" t="s">
        <v>124</v>
      </c>
      <c r="D254" s="55"/>
      <c r="E254" s="55"/>
      <c r="F254" s="55"/>
      <c r="G254" s="55"/>
      <c r="H254" s="55"/>
      <c r="I254" s="55"/>
      <c r="J254" s="55"/>
      <c r="K254" s="55"/>
      <c r="L254" s="55"/>
      <c r="M254" s="55"/>
      <c r="N254" s="55"/>
      <c r="O254" s="55"/>
      <c r="P254" s="55"/>
      <c r="Q254" s="55"/>
      <c r="R254" s="55"/>
      <c r="S254" s="55"/>
      <c r="T254" s="55"/>
      <c r="U254" s="55"/>
      <c r="V254" s="55"/>
      <c r="W254" s="55"/>
      <c r="X254" s="55"/>
      <c r="Y254" s="55"/>
      <c r="Z254" s="57"/>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9"/>
      <c r="AW254" s="357"/>
      <c r="AX254" s="357"/>
      <c r="AY254" s="357"/>
      <c r="AZ254" s="357"/>
      <c r="BA254" s="357"/>
      <c r="BB254" s="357"/>
      <c r="BC254" s="357"/>
      <c r="BD254" s="357"/>
      <c r="BE254" s="357"/>
      <c r="BF254" s="357"/>
      <c r="BG254" s="357"/>
      <c r="BH254" s="357"/>
      <c r="BI254" s="357"/>
      <c r="BJ254" s="357"/>
      <c r="BK254" s="357"/>
      <c r="BL254" s="357"/>
    </row>
    <row r="255" spans="1:64" ht="14.45" customHeight="1">
      <c r="A255" s="738"/>
      <c r="B255" s="255"/>
      <c r="C255" s="37" t="s">
        <v>125</v>
      </c>
      <c r="D255" s="42"/>
      <c r="E255" s="42"/>
      <c r="F255" s="42"/>
      <c r="G255" s="42"/>
      <c r="H255" s="42"/>
      <c r="I255" s="42"/>
      <c r="J255" s="42"/>
      <c r="K255" s="42"/>
      <c r="L255" s="42"/>
      <c r="M255" s="42"/>
      <c r="N255" s="42"/>
      <c r="O255" s="42"/>
      <c r="P255" s="42"/>
      <c r="Q255" s="42"/>
      <c r="R255" s="42"/>
      <c r="S255" s="42"/>
      <c r="T255" s="42"/>
      <c r="U255" s="42"/>
      <c r="V255" s="42"/>
      <c r="W255" s="42"/>
      <c r="X255" s="42"/>
      <c r="Y255" s="42"/>
      <c r="Z255" s="60"/>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61"/>
      <c r="AW255" s="357"/>
      <c r="AX255" s="357"/>
      <c r="AY255" s="357"/>
      <c r="AZ255" s="357"/>
      <c r="BA255" s="357"/>
      <c r="BB255" s="357"/>
      <c r="BC255" s="357"/>
      <c r="BD255" s="357"/>
      <c r="BE255" s="357"/>
      <c r="BF255" s="357"/>
      <c r="BG255" s="357"/>
      <c r="BH255" s="357"/>
      <c r="BI255" s="357"/>
      <c r="BJ255" s="357"/>
      <c r="BK255" s="357"/>
      <c r="BL255" s="357"/>
    </row>
    <row r="256" spans="1:64" ht="14.45" customHeight="1" thickBot="1">
      <c r="A256" s="738"/>
      <c r="B256" s="256" t="str">
        <f>_xlfn.CONCAT(SUM('1 Budgetskema (UDFYLDES)'!D256:AV256)," timer")</f>
        <v>0 timer</v>
      </c>
      <c r="C256" s="37" t="s">
        <v>9</v>
      </c>
      <c r="D256" s="42"/>
      <c r="E256" s="42"/>
      <c r="F256" s="42"/>
      <c r="G256" s="42"/>
      <c r="H256" s="42"/>
      <c r="I256" s="42"/>
      <c r="J256" s="42"/>
      <c r="K256" s="42"/>
      <c r="L256" s="42"/>
      <c r="M256" s="42"/>
      <c r="N256" s="42"/>
      <c r="O256" s="42"/>
      <c r="P256" s="42"/>
      <c r="Q256" s="42"/>
      <c r="R256" s="42"/>
      <c r="S256" s="42"/>
      <c r="T256" s="42"/>
      <c r="U256" s="42"/>
      <c r="V256" s="42"/>
      <c r="W256" s="42"/>
      <c r="X256" s="42"/>
      <c r="Y256" s="42"/>
      <c r="Z256" s="60"/>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61"/>
      <c r="AW256" s="357"/>
      <c r="AX256" s="357"/>
      <c r="AY256" s="357"/>
      <c r="AZ256" s="357"/>
      <c r="BA256" s="357"/>
      <c r="BB256" s="357"/>
      <c r="BC256" s="357"/>
      <c r="BD256" s="357"/>
      <c r="BE256" s="357"/>
      <c r="BF256" s="357"/>
      <c r="BG256" s="357"/>
      <c r="BH256" s="357"/>
      <c r="BI256" s="357"/>
      <c r="BJ256" s="357"/>
      <c r="BK256" s="357"/>
      <c r="BL256" s="357"/>
    </row>
    <row r="257" spans="1:64" ht="14.45" customHeight="1" thickBot="1">
      <c r="A257" s="737"/>
      <c r="B257" s="257">
        <f>SUM('1 Budgetskema (UDFYLDES)'!D257:AV257)</f>
        <v>0</v>
      </c>
      <c r="C257" s="38" t="s">
        <v>126</v>
      </c>
      <c r="D257" s="52" t="str">
        <f>IF(D255*D256=0,"",(D255*D256))</f>
        <v/>
      </c>
      <c r="E257" s="52" t="str">
        <f t="shared" ref="E257:AV257" si="16">IF(E255*E256=0,"",(E255*E256))</f>
        <v/>
      </c>
      <c r="F257" s="52" t="str">
        <f t="shared" si="16"/>
        <v/>
      </c>
      <c r="G257" s="52" t="str">
        <f t="shared" si="16"/>
        <v/>
      </c>
      <c r="H257" s="52" t="str">
        <f t="shared" si="16"/>
        <v/>
      </c>
      <c r="I257" s="52" t="str">
        <f t="shared" si="16"/>
        <v/>
      </c>
      <c r="J257" s="52" t="str">
        <f t="shared" si="16"/>
        <v/>
      </c>
      <c r="K257" s="52" t="str">
        <f t="shared" si="16"/>
        <v/>
      </c>
      <c r="L257" s="52" t="str">
        <f t="shared" si="16"/>
        <v/>
      </c>
      <c r="M257" s="52" t="str">
        <f t="shared" si="16"/>
        <v/>
      </c>
      <c r="N257" s="52" t="str">
        <f t="shared" si="16"/>
        <v/>
      </c>
      <c r="O257" s="52" t="str">
        <f t="shared" si="16"/>
        <v/>
      </c>
      <c r="P257" s="52" t="str">
        <f t="shared" si="16"/>
        <v/>
      </c>
      <c r="Q257" s="52" t="str">
        <f t="shared" si="16"/>
        <v/>
      </c>
      <c r="R257" s="52" t="str">
        <f t="shared" si="16"/>
        <v/>
      </c>
      <c r="S257" s="52" t="str">
        <f t="shared" si="16"/>
        <v/>
      </c>
      <c r="T257" s="52" t="str">
        <f t="shared" si="16"/>
        <v/>
      </c>
      <c r="U257" s="52" t="str">
        <f t="shared" si="16"/>
        <v/>
      </c>
      <c r="V257" s="52" t="str">
        <f t="shared" si="16"/>
        <v/>
      </c>
      <c r="W257" s="52" t="str">
        <f t="shared" si="16"/>
        <v/>
      </c>
      <c r="X257" s="52" t="str">
        <f t="shared" si="16"/>
        <v/>
      </c>
      <c r="Y257" s="52" t="str">
        <f t="shared" si="16"/>
        <v/>
      </c>
      <c r="Z257" s="65" t="str">
        <f t="shared" si="16"/>
        <v/>
      </c>
      <c r="AA257" s="66" t="str">
        <f t="shared" si="16"/>
        <v/>
      </c>
      <c r="AB257" s="66" t="str">
        <f t="shared" si="16"/>
        <v/>
      </c>
      <c r="AC257" s="66" t="str">
        <f t="shared" si="16"/>
        <v/>
      </c>
      <c r="AD257" s="66" t="str">
        <f t="shared" si="16"/>
        <v/>
      </c>
      <c r="AE257" s="66" t="str">
        <f t="shared" si="16"/>
        <v/>
      </c>
      <c r="AF257" s="66" t="str">
        <f t="shared" si="16"/>
        <v/>
      </c>
      <c r="AG257" s="66" t="str">
        <f t="shared" si="16"/>
        <v/>
      </c>
      <c r="AH257" s="66" t="str">
        <f t="shared" si="16"/>
        <v/>
      </c>
      <c r="AI257" s="66" t="str">
        <f t="shared" si="16"/>
        <v/>
      </c>
      <c r="AJ257" s="66" t="str">
        <f t="shared" si="16"/>
        <v/>
      </c>
      <c r="AK257" s="66" t="str">
        <f t="shared" si="16"/>
        <v/>
      </c>
      <c r="AL257" s="66" t="str">
        <f t="shared" si="16"/>
        <v/>
      </c>
      <c r="AM257" s="66" t="str">
        <f t="shared" si="16"/>
        <v/>
      </c>
      <c r="AN257" s="66" t="str">
        <f t="shared" si="16"/>
        <v/>
      </c>
      <c r="AO257" s="66" t="str">
        <f t="shared" si="16"/>
        <v/>
      </c>
      <c r="AP257" s="66" t="str">
        <f t="shared" si="16"/>
        <v/>
      </c>
      <c r="AQ257" s="66" t="str">
        <f t="shared" si="16"/>
        <v/>
      </c>
      <c r="AR257" s="66" t="str">
        <f t="shared" si="16"/>
        <v/>
      </c>
      <c r="AS257" s="66" t="str">
        <f t="shared" si="16"/>
        <v/>
      </c>
      <c r="AT257" s="66" t="str">
        <f t="shared" si="16"/>
        <v/>
      </c>
      <c r="AU257" s="66" t="str">
        <f t="shared" si="16"/>
        <v/>
      </c>
      <c r="AV257" s="67" t="str">
        <f t="shared" si="16"/>
        <v/>
      </c>
      <c r="AW257" s="357"/>
      <c r="AX257" s="357"/>
      <c r="AY257" s="357"/>
      <c r="AZ257" s="357"/>
      <c r="BA257" s="357"/>
      <c r="BB257" s="357"/>
      <c r="BC257" s="357"/>
      <c r="BD257" s="357"/>
      <c r="BE257" s="357"/>
      <c r="BF257" s="357"/>
      <c r="BG257" s="357"/>
      <c r="BH257" s="357"/>
      <c r="BI257" s="357"/>
      <c r="BJ257" s="357"/>
      <c r="BK257" s="357"/>
      <c r="BL257" s="357"/>
    </row>
    <row r="258" spans="1:64" ht="50.1" customHeight="1">
      <c r="A258" s="738" t="s">
        <v>3</v>
      </c>
      <c r="B258" s="258"/>
      <c r="C258" s="41" t="s">
        <v>124</v>
      </c>
      <c r="D258" s="145"/>
      <c r="E258" s="56"/>
      <c r="F258" s="56"/>
      <c r="G258" s="56"/>
      <c r="H258" s="56"/>
      <c r="I258" s="56"/>
      <c r="J258" s="56"/>
      <c r="K258" s="56"/>
      <c r="L258" s="56"/>
      <c r="M258" s="56"/>
      <c r="N258" s="56"/>
      <c r="O258" s="56"/>
      <c r="P258" s="56"/>
      <c r="Q258" s="56"/>
      <c r="R258" s="56"/>
      <c r="S258" s="56"/>
      <c r="T258" s="56"/>
      <c r="U258" s="56"/>
      <c r="V258" s="56"/>
      <c r="W258" s="56"/>
      <c r="X258" s="56"/>
      <c r="Y258" s="56"/>
      <c r="Z258" s="60"/>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61"/>
      <c r="AW258" s="357"/>
      <c r="AX258" s="357"/>
      <c r="AY258" s="357"/>
      <c r="AZ258" s="357"/>
      <c r="BA258" s="357"/>
      <c r="BB258" s="357"/>
      <c r="BC258" s="357"/>
      <c r="BD258" s="357"/>
      <c r="BE258" s="357"/>
      <c r="BF258" s="357"/>
      <c r="BG258" s="357"/>
      <c r="BH258" s="357"/>
      <c r="BI258" s="357"/>
      <c r="BJ258" s="357"/>
      <c r="BK258" s="357"/>
      <c r="BL258" s="357"/>
    </row>
    <row r="259" spans="1:64" ht="14.45" customHeight="1">
      <c r="A259" s="738"/>
      <c r="B259" s="259"/>
      <c r="C259" s="37" t="s">
        <v>125</v>
      </c>
      <c r="D259" s="42"/>
      <c r="E259" s="42"/>
      <c r="F259" s="42"/>
      <c r="G259" s="42"/>
      <c r="H259" s="42"/>
      <c r="I259" s="42"/>
      <c r="J259" s="42"/>
      <c r="K259" s="42"/>
      <c r="L259" s="42"/>
      <c r="M259" s="42"/>
      <c r="N259" s="42"/>
      <c r="O259" s="42"/>
      <c r="P259" s="42"/>
      <c r="Q259" s="42"/>
      <c r="R259" s="42"/>
      <c r="S259" s="42"/>
      <c r="T259" s="42"/>
      <c r="U259" s="42"/>
      <c r="V259" s="42"/>
      <c r="W259" s="42"/>
      <c r="X259" s="42"/>
      <c r="Y259" s="42"/>
      <c r="Z259" s="60"/>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61"/>
      <c r="AW259" s="357"/>
      <c r="AX259" s="357"/>
      <c r="AY259" s="357"/>
      <c r="AZ259" s="357"/>
      <c r="BA259" s="357"/>
      <c r="BB259" s="357"/>
      <c r="BC259" s="357"/>
      <c r="BD259" s="357"/>
      <c r="BE259" s="357"/>
      <c r="BF259" s="357"/>
      <c r="BG259" s="357"/>
      <c r="BH259" s="357"/>
      <c r="BI259" s="357"/>
      <c r="BJ259" s="357"/>
      <c r="BK259" s="357"/>
      <c r="BL259" s="357"/>
    </row>
    <row r="260" spans="1:64" ht="14.45" customHeight="1">
      <c r="A260" s="738"/>
      <c r="B260" s="259"/>
      <c r="C260" s="37" t="s">
        <v>9</v>
      </c>
      <c r="D260" s="42"/>
      <c r="E260" s="42"/>
      <c r="F260" s="42"/>
      <c r="G260" s="42"/>
      <c r="H260" s="42"/>
      <c r="I260" s="42"/>
      <c r="J260" s="42"/>
      <c r="K260" s="42"/>
      <c r="L260" s="42"/>
      <c r="M260" s="42"/>
      <c r="N260" s="42"/>
      <c r="O260" s="42"/>
      <c r="P260" s="42"/>
      <c r="Q260" s="42"/>
      <c r="R260" s="42"/>
      <c r="S260" s="42"/>
      <c r="T260" s="42"/>
      <c r="U260" s="42"/>
      <c r="V260" s="42"/>
      <c r="W260" s="42"/>
      <c r="X260" s="42"/>
      <c r="Y260" s="42"/>
      <c r="Z260" s="60"/>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61"/>
      <c r="AW260" s="357"/>
      <c r="AX260" s="357"/>
      <c r="AY260" s="357"/>
      <c r="AZ260" s="357"/>
      <c r="BA260" s="357"/>
      <c r="BB260" s="357"/>
      <c r="BC260" s="357"/>
      <c r="BD260" s="357"/>
      <c r="BE260" s="357"/>
      <c r="BF260" s="357"/>
      <c r="BG260" s="357"/>
      <c r="BH260" s="357"/>
      <c r="BI260" s="357"/>
      <c r="BJ260" s="357"/>
      <c r="BK260" s="357"/>
      <c r="BL260" s="357"/>
    </row>
    <row r="261" spans="1:64" ht="14.45" customHeight="1" thickBot="1">
      <c r="A261" s="738"/>
      <c r="B261" s="260">
        <f>SUM('1 Budgetskema (UDFYLDES)'!D261:AV261)</f>
        <v>0</v>
      </c>
      <c r="C261" s="40" t="s">
        <v>126</v>
      </c>
      <c r="D261" s="51" t="str">
        <f t="shared" ref="D261:AV261" si="17">IF(D259*D260=0,"",(D259*D260))</f>
        <v/>
      </c>
      <c r="E261" s="51" t="str">
        <f t="shared" si="17"/>
        <v/>
      </c>
      <c r="F261" s="51" t="str">
        <f t="shared" si="17"/>
        <v/>
      </c>
      <c r="G261" s="51" t="str">
        <f t="shared" si="17"/>
        <v/>
      </c>
      <c r="H261" s="51" t="str">
        <f t="shared" si="17"/>
        <v/>
      </c>
      <c r="I261" s="51" t="str">
        <f t="shared" si="17"/>
        <v/>
      </c>
      <c r="J261" s="51" t="str">
        <f t="shared" si="17"/>
        <v/>
      </c>
      <c r="K261" s="51" t="str">
        <f t="shared" si="17"/>
        <v/>
      </c>
      <c r="L261" s="51" t="str">
        <f t="shared" si="17"/>
        <v/>
      </c>
      <c r="M261" s="51" t="str">
        <f t="shared" si="17"/>
        <v/>
      </c>
      <c r="N261" s="51" t="str">
        <f t="shared" si="17"/>
        <v/>
      </c>
      <c r="O261" s="51" t="str">
        <f t="shared" si="17"/>
        <v/>
      </c>
      <c r="P261" s="51" t="str">
        <f t="shared" si="17"/>
        <v/>
      </c>
      <c r="Q261" s="51" t="str">
        <f t="shared" si="17"/>
        <v/>
      </c>
      <c r="R261" s="51" t="str">
        <f t="shared" si="17"/>
        <v/>
      </c>
      <c r="S261" s="51" t="str">
        <f t="shared" si="17"/>
        <v/>
      </c>
      <c r="T261" s="51" t="str">
        <f t="shared" si="17"/>
        <v/>
      </c>
      <c r="U261" s="51" t="str">
        <f t="shared" si="17"/>
        <v/>
      </c>
      <c r="V261" s="51" t="str">
        <f t="shared" si="17"/>
        <v/>
      </c>
      <c r="W261" s="51" t="str">
        <f t="shared" si="17"/>
        <v/>
      </c>
      <c r="X261" s="51" t="str">
        <f t="shared" si="17"/>
        <v/>
      </c>
      <c r="Y261" s="51" t="str">
        <f t="shared" si="17"/>
        <v/>
      </c>
      <c r="Z261" s="65" t="str">
        <f t="shared" si="17"/>
        <v/>
      </c>
      <c r="AA261" s="66" t="str">
        <f t="shared" si="17"/>
        <v/>
      </c>
      <c r="AB261" s="66" t="str">
        <f t="shared" si="17"/>
        <v/>
      </c>
      <c r="AC261" s="66" t="str">
        <f t="shared" si="17"/>
        <v/>
      </c>
      <c r="AD261" s="66" t="str">
        <f t="shared" si="17"/>
        <v/>
      </c>
      <c r="AE261" s="66" t="str">
        <f t="shared" si="17"/>
        <v/>
      </c>
      <c r="AF261" s="66" t="str">
        <f t="shared" si="17"/>
        <v/>
      </c>
      <c r="AG261" s="66" t="str">
        <f t="shared" si="17"/>
        <v/>
      </c>
      <c r="AH261" s="66" t="str">
        <f t="shared" si="17"/>
        <v/>
      </c>
      <c r="AI261" s="66" t="str">
        <f t="shared" si="17"/>
        <v/>
      </c>
      <c r="AJ261" s="66" t="str">
        <f t="shared" si="17"/>
        <v/>
      </c>
      <c r="AK261" s="66" t="str">
        <f t="shared" si="17"/>
        <v/>
      </c>
      <c r="AL261" s="66" t="str">
        <f t="shared" si="17"/>
        <v/>
      </c>
      <c r="AM261" s="66" t="str">
        <f t="shared" si="17"/>
        <v/>
      </c>
      <c r="AN261" s="66" t="str">
        <f t="shared" si="17"/>
        <v/>
      </c>
      <c r="AO261" s="66" t="str">
        <f t="shared" si="17"/>
        <v/>
      </c>
      <c r="AP261" s="66" t="str">
        <f t="shared" si="17"/>
        <v/>
      </c>
      <c r="AQ261" s="66" t="str">
        <f t="shared" si="17"/>
        <v/>
      </c>
      <c r="AR261" s="66" t="str">
        <f t="shared" si="17"/>
        <v/>
      </c>
      <c r="AS261" s="66" t="str">
        <f t="shared" si="17"/>
        <v/>
      </c>
      <c r="AT261" s="66" t="str">
        <f t="shared" si="17"/>
        <v/>
      </c>
      <c r="AU261" s="66" t="str">
        <f t="shared" si="17"/>
        <v/>
      </c>
      <c r="AV261" s="67" t="str">
        <f t="shared" si="17"/>
        <v/>
      </c>
      <c r="AW261" s="357"/>
      <c r="AX261" s="357"/>
      <c r="AY261" s="357"/>
      <c r="AZ261" s="357"/>
      <c r="BA261" s="357"/>
      <c r="BB261" s="357"/>
      <c r="BC261" s="357"/>
      <c r="BD261" s="357"/>
      <c r="BE261" s="357"/>
      <c r="BF261" s="357"/>
      <c r="BG261" s="357"/>
      <c r="BH261" s="357"/>
      <c r="BI261" s="357"/>
      <c r="BJ261" s="357"/>
      <c r="BK261" s="357"/>
      <c r="BL261" s="357"/>
    </row>
    <row r="262" spans="1:64" ht="50.1" customHeight="1" thickBot="1">
      <c r="A262" s="735" t="s">
        <v>56</v>
      </c>
      <c r="B262" s="258"/>
      <c r="C262" s="39" t="s">
        <v>124</v>
      </c>
      <c r="D262" s="55"/>
      <c r="E262" s="55"/>
      <c r="F262" s="55"/>
      <c r="G262" s="55"/>
      <c r="H262" s="55"/>
      <c r="I262" s="55"/>
      <c r="J262" s="55"/>
      <c r="K262" s="55"/>
      <c r="L262" s="55"/>
      <c r="M262" s="55"/>
      <c r="N262" s="55"/>
      <c r="O262" s="55"/>
      <c r="P262" s="55"/>
      <c r="Q262" s="55"/>
      <c r="R262" s="55"/>
      <c r="S262" s="55"/>
      <c r="T262" s="55"/>
      <c r="U262" s="55"/>
      <c r="V262" s="55"/>
      <c r="W262" s="55"/>
      <c r="X262" s="55"/>
      <c r="Y262" s="55"/>
      <c r="Z262" s="60"/>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61"/>
      <c r="AW262" s="357"/>
      <c r="AX262" s="357"/>
      <c r="AY262" s="357"/>
      <c r="AZ262" s="357"/>
      <c r="BA262" s="357"/>
      <c r="BB262" s="357"/>
      <c r="BC262" s="357"/>
      <c r="BD262" s="357"/>
      <c r="BE262" s="357"/>
      <c r="BF262" s="357"/>
      <c r="BG262" s="357"/>
      <c r="BH262" s="357"/>
      <c r="BI262" s="357"/>
      <c r="BJ262" s="357"/>
      <c r="BK262" s="357"/>
      <c r="BL262" s="357"/>
    </row>
    <row r="263" spans="1:64" ht="14.45" customHeight="1" thickBot="1">
      <c r="A263" s="735"/>
      <c r="B263" s="261">
        <f>SUM('1 Budgetskema (UDFYLDES)'!D263:AV263)</f>
        <v>0</v>
      </c>
      <c r="C263" s="38" t="s">
        <v>126</v>
      </c>
      <c r="D263" s="53"/>
      <c r="E263" s="53"/>
      <c r="F263" s="53"/>
      <c r="G263" s="53"/>
      <c r="H263" s="53"/>
      <c r="I263" s="53"/>
      <c r="J263" s="53"/>
      <c r="K263" s="53"/>
      <c r="L263" s="53"/>
      <c r="M263" s="53"/>
      <c r="N263" s="53"/>
      <c r="O263" s="53"/>
      <c r="P263" s="53"/>
      <c r="Q263" s="53"/>
      <c r="R263" s="53"/>
      <c r="S263" s="53"/>
      <c r="T263" s="53"/>
      <c r="U263" s="53"/>
      <c r="V263" s="53"/>
      <c r="W263" s="53"/>
      <c r="X263" s="53"/>
      <c r="Y263" s="53"/>
      <c r="Z263" s="60"/>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61"/>
      <c r="AW263" s="357"/>
      <c r="AX263" s="357"/>
      <c r="AY263" s="357"/>
      <c r="AZ263" s="357"/>
      <c r="BA263" s="357"/>
      <c r="BB263" s="357"/>
      <c r="BC263" s="357"/>
      <c r="BD263" s="357"/>
      <c r="BE263" s="357"/>
      <c r="BF263" s="357"/>
      <c r="BG263" s="357"/>
      <c r="BH263" s="357"/>
      <c r="BI263" s="357"/>
      <c r="BJ263" s="357"/>
      <c r="BK263" s="357"/>
      <c r="BL263" s="357"/>
    </row>
    <row r="264" spans="1:64" ht="50.1" customHeight="1" thickBot="1">
      <c r="A264" s="735" t="s">
        <v>24</v>
      </c>
      <c r="B264" s="258"/>
      <c r="C264" s="39" t="s">
        <v>124</v>
      </c>
      <c r="D264" s="55"/>
      <c r="E264" s="55"/>
      <c r="F264" s="55"/>
      <c r="G264" s="55"/>
      <c r="H264" s="55"/>
      <c r="I264" s="55"/>
      <c r="J264" s="55"/>
      <c r="K264" s="55"/>
      <c r="L264" s="55"/>
      <c r="M264" s="55"/>
      <c r="N264" s="55"/>
      <c r="O264" s="55"/>
      <c r="P264" s="55"/>
      <c r="Q264" s="55"/>
      <c r="R264" s="55"/>
      <c r="S264" s="55"/>
      <c r="T264" s="55"/>
      <c r="U264" s="55"/>
      <c r="V264" s="55"/>
      <c r="W264" s="55"/>
      <c r="X264" s="55"/>
      <c r="Y264" s="55"/>
      <c r="Z264" s="60"/>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61"/>
      <c r="AW264" s="357"/>
      <c r="AX264" s="357"/>
      <c r="AY264" s="357"/>
      <c r="AZ264" s="357"/>
      <c r="BA264" s="357"/>
      <c r="BB264" s="357"/>
      <c r="BC264" s="357"/>
      <c r="BD264" s="357"/>
      <c r="BE264" s="357"/>
      <c r="BF264" s="357"/>
      <c r="BG264" s="357"/>
      <c r="BH264" s="357"/>
      <c r="BI264" s="357"/>
      <c r="BJ264" s="357"/>
      <c r="BK264" s="357"/>
      <c r="BL264" s="357"/>
    </row>
    <row r="265" spans="1:64" ht="14.45" customHeight="1" thickBot="1">
      <c r="A265" s="735"/>
      <c r="B265" s="261">
        <f>SUM('1 Budgetskema (UDFYLDES)'!D265:AV265)</f>
        <v>0</v>
      </c>
      <c r="C265" s="40" t="s">
        <v>126</v>
      </c>
      <c r="D265" s="53"/>
      <c r="E265" s="53"/>
      <c r="F265" s="53"/>
      <c r="G265" s="53"/>
      <c r="H265" s="53"/>
      <c r="I265" s="53"/>
      <c r="J265" s="53"/>
      <c r="K265" s="53"/>
      <c r="L265" s="53"/>
      <c r="M265" s="53"/>
      <c r="N265" s="53"/>
      <c r="O265" s="53"/>
      <c r="P265" s="53"/>
      <c r="Q265" s="53"/>
      <c r="R265" s="53"/>
      <c r="S265" s="53"/>
      <c r="T265" s="53"/>
      <c r="U265" s="53"/>
      <c r="V265" s="53"/>
      <c r="W265" s="53"/>
      <c r="X265" s="53"/>
      <c r="Y265" s="53"/>
      <c r="Z265" s="60"/>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61"/>
      <c r="AW265" s="357"/>
      <c r="AX265" s="357"/>
      <c r="AY265" s="357"/>
      <c r="AZ265" s="357"/>
      <c r="BA265" s="357"/>
      <c r="BB265" s="357"/>
      <c r="BC265" s="357"/>
      <c r="BD265" s="357"/>
      <c r="BE265" s="357"/>
      <c r="BF265" s="357"/>
      <c r="BG265" s="357"/>
      <c r="BH265" s="357"/>
      <c r="BI265" s="357"/>
      <c r="BJ265" s="357"/>
      <c r="BK265" s="357"/>
      <c r="BL265" s="357"/>
    </row>
    <row r="266" spans="1:64" ht="50.1" customHeight="1">
      <c r="A266" s="736" t="s">
        <v>149</v>
      </c>
      <c r="B266" s="258"/>
      <c r="C266" s="39" t="s">
        <v>173</v>
      </c>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7"/>
      <c r="AA266" s="148"/>
      <c r="AB266" s="148"/>
      <c r="AC266" s="148"/>
      <c r="AD266" s="148"/>
      <c r="AE266" s="148"/>
      <c r="AF266" s="148"/>
      <c r="AG266" s="148"/>
      <c r="AH266" s="148"/>
      <c r="AI266" s="148"/>
      <c r="AJ266" s="148"/>
      <c r="AK266" s="148"/>
      <c r="AL266" s="148"/>
      <c r="AM266" s="148"/>
      <c r="AN266" s="148"/>
      <c r="AO266" s="148"/>
      <c r="AP266" s="148"/>
      <c r="AQ266" s="148"/>
      <c r="AR266" s="148"/>
      <c r="AS266" s="148"/>
      <c r="AT266" s="148"/>
      <c r="AU266" s="148"/>
      <c r="AV266" s="149"/>
      <c r="AW266" s="357"/>
      <c r="AX266" s="357"/>
      <c r="AY266" s="357"/>
      <c r="AZ266" s="357"/>
      <c r="BA266" s="357"/>
      <c r="BB266" s="357"/>
      <c r="BC266" s="357"/>
      <c r="BD266" s="357"/>
      <c r="BE266" s="357"/>
      <c r="BF266" s="357"/>
      <c r="BG266" s="357"/>
      <c r="BH266" s="357"/>
      <c r="BI266" s="357"/>
      <c r="BJ266" s="357"/>
      <c r="BK266" s="357"/>
      <c r="BL266" s="357"/>
    </row>
    <row r="267" spans="1:64" ht="14.45" customHeight="1" thickBot="1">
      <c r="A267" s="737"/>
      <c r="B267" s="260">
        <f>SUM('1 Budgetskema (UDFYLDES)'!D267:AV267)</f>
        <v>0</v>
      </c>
      <c r="C267" s="76" t="s">
        <v>149</v>
      </c>
      <c r="D267" s="150"/>
      <c r="E267" s="75"/>
      <c r="F267" s="75"/>
      <c r="G267" s="75"/>
      <c r="H267" s="75"/>
      <c r="I267" s="75"/>
      <c r="J267" s="75"/>
      <c r="K267" s="75"/>
      <c r="L267" s="75"/>
      <c r="M267" s="75"/>
      <c r="N267" s="75"/>
      <c r="O267" s="75"/>
      <c r="P267" s="75"/>
      <c r="Q267" s="75"/>
      <c r="R267" s="75"/>
      <c r="S267" s="75"/>
      <c r="T267" s="75"/>
      <c r="U267" s="75"/>
      <c r="V267" s="75"/>
      <c r="W267" s="75"/>
      <c r="X267" s="75"/>
      <c r="Y267" s="75"/>
      <c r="Z267" s="60"/>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61"/>
      <c r="AW267" s="357"/>
      <c r="AX267" s="357"/>
      <c r="AY267" s="357"/>
      <c r="AZ267" s="357"/>
      <c r="BA267" s="357"/>
      <c r="BB267" s="357"/>
      <c r="BC267" s="357"/>
      <c r="BD267" s="357"/>
      <c r="BE267" s="357"/>
      <c r="BF267" s="357"/>
      <c r="BG267" s="357"/>
      <c r="BH267" s="357"/>
      <c r="BI267" s="357"/>
      <c r="BJ267" s="357"/>
      <c r="BK267" s="357"/>
      <c r="BL267" s="357"/>
    </row>
    <row r="268" spans="1:64" ht="50.1" customHeight="1">
      <c r="A268" s="736" t="s">
        <v>10</v>
      </c>
      <c r="B268" s="258"/>
      <c r="C268" s="74" t="s">
        <v>124</v>
      </c>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7"/>
      <c r="AA268" s="148"/>
      <c r="AB268" s="148"/>
      <c r="AC268" s="148"/>
      <c r="AD268" s="148"/>
      <c r="AE268" s="148"/>
      <c r="AF268" s="148"/>
      <c r="AG268" s="148"/>
      <c r="AH268" s="148"/>
      <c r="AI268" s="148"/>
      <c r="AJ268" s="148"/>
      <c r="AK268" s="148"/>
      <c r="AL268" s="148"/>
      <c r="AM268" s="148"/>
      <c r="AN268" s="148"/>
      <c r="AO268" s="148"/>
      <c r="AP268" s="148"/>
      <c r="AQ268" s="148"/>
      <c r="AR268" s="148"/>
      <c r="AS268" s="148"/>
      <c r="AT268" s="148"/>
      <c r="AU268" s="148"/>
      <c r="AV268" s="149"/>
      <c r="AW268" s="357"/>
      <c r="AX268" s="357"/>
      <c r="AY268" s="357"/>
      <c r="AZ268" s="357"/>
      <c r="BA268" s="357"/>
      <c r="BB268" s="357"/>
      <c r="BC268" s="357"/>
      <c r="BD268" s="357"/>
      <c r="BE268" s="357"/>
      <c r="BF268" s="357"/>
      <c r="BG268" s="357"/>
      <c r="BH268" s="357"/>
      <c r="BI268" s="357"/>
      <c r="BJ268" s="357"/>
      <c r="BK268" s="357"/>
      <c r="BL268" s="357"/>
    </row>
    <row r="269" spans="1:64" ht="14.45" customHeight="1" thickBot="1">
      <c r="A269" s="737"/>
      <c r="B269" s="260">
        <f>SUM('1 Budgetskema (UDFYLDES)'!D269:AV269)</f>
        <v>0</v>
      </c>
      <c r="C269" s="38" t="s">
        <v>126</v>
      </c>
      <c r="D269" s="77"/>
      <c r="E269" s="77"/>
      <c r="F269" s="77"/>
      <c r="G269" s="77"/>
      <c r="H269" s="77"/>
      <c r="I269" s="77"/>
      <c r="J269" s="77"/>
      <c r="K269" s="77"/>
      <c r="L269" s="77"/>
      <c r="M269" s="77"/>
      <c r="N269" s="77"/>
      <c r="O269" s="77"/>
      <c r="P269" s="77"/>
      <c r="Q269" s="77"/>
      <c r="R269" s="77"/>
      <c r="S269" s="77"/>
      <c r="T269" s="77"/>
      <c r="U269" s="77"/>
      <c r="V269" s="77"/>
      <c r="W269" s="77"/>
      <c r="X269" s="77"/>
      <c r="Y269" s="77"/>
      <c r="Z269" s="60"/>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61"/>
      <c r="AW269" s="357"/>
      <c r="AX269" s="357"/>
      <c r="AY269" s="357"/>
      <c r="AZ269" s="357"/>
      <c r="BA269" s="357"/>
      <c r="BB269" s="357"/>
      <c r="BC269" s="357"/>
      <c r="BD269" s="357"/>
      <c r="BE269" s="357"/>
      <c r="BF269" s="357"/>
      <c r="BG269" s="357"/>
      <c r="BH269" s="357"/>
      <c r="BI269" s="357"/>
      <c r="BJ269" s="357"/>
      <c r="BK269" s="357"/>
      <c r="BL269" s="357"/>
    </row>
    <row r="270" spans="1:64" ht="50.1" customHeight="1" thickBot="1">
      <c r="A270" s="735" t="s">
        <v>55</v>
      </c>
      <c r="B270" s="258"/>
      <c r="C270" s="41" t="s">
        <v>124</v>
      </c>
      <c r="D270" s="55"/>
      <c r="E270" s="55"/>
      <c r="F270" s="55"/>
      <c r="G270" s="55"/>
      <c r="H270" s="55"/>
      <c r="I270" s="55"/>
      <c r="J270" s="55"/>
      <c r="K270" s="55"/>
      <c r="L270" s="55"/>
      <c r="M270" s="55"/>
      <c r="N270" s="55"/>
      <c r="O270" s="55"/>
      <c r="P270" s="55"/>
      <c r="Q270" s="55"/>
      <c r="R270" s="55"/>
      <c r="S270" s="55"/>
      <c r="T270" s="55"/>
      <c r="U270" s="55"/>
      <c r="V270" s="55"/>
      <c r="W270" s="55"/>
      <c r="X270" s="55"/>
      <c r="Y270" s="55"/>
      <c r="Z270" s="60"/>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61"/>
      <c r="AW270" s="357"/>
      <c r="AX270" s="357"/>
      <c r="AY270" s="357"/>
      <c r="AZ270" s="357"/>
      <c r="BA270" s="357"/>
      <c r="BB270" s="357"/>
      <c r="BC270" s="357"/>
      <c r="BD270" s="357"/>
      <c r="BE270" s="357"/>
      <c r="BF270" s="357"/>
      <c r="BG270" s="357"/>
      <c r="BH270" s="357"/>
      <c r="BI270" s="357"/>
      <c r="BJ270" s="357"/>
      <c r="BK270" s="357"/>
      <c r="BL270" s="357"/>
    </row>
    <row r="271" spans="1:64" ht="14.45" customHeight="1" thickBot="1">
      <c r="A271" s="735"/>
      <c r="B271" s="261">
        <f>SUM('1 Budgetskema (UDFYLDES)'!D271:AV271)</f>
        <v>0</v>
      </c>
      <c r="C271" s="38" t="s">
        <v>126</v>
      </c>
      <c r="D271" s="54"/>
      <c r="E271" s="53"/>
      <c r="F271" s="53"/>
      <c r="G271" s="53"/>
      <c r="H271" s="53"/>
      <c r="I271" s="53"/>
      <c r="J271" s="53"/>
      <c r="K271" s="53"/>
      <c r="L271" s="53"/>
      <c r="M271" s="53"/>
      <c r="N271" s="53"/>
      <c r="O271" s="53"/>
      <c r="P271" s="53"/>
      <c r="Q271" s="53"/>
      <c r="R271" s="53"/>
      <c r="S271" s="53"/>
      <c r="T271" s="53"/>
      <c r="U271" s="53"/>
      <c r="V271" s="53"/>
      <c r="W271" s="53"/>
      <c r="X271" s="53"/>
      <c r="Y271" s="53"/>
      <c r="Z271" s="62"/>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4"/>
      <c r="AW271" s="357"/>
      <c r="AX271" s="357"/>
      <c r="AY271" s="357"/>
      <c r="AZ271" s="357"/>
      <c r="BA271" s="357"/>
      <c r="BB271" s="357"/>
      <c r="BC271" s="357"/>
      <c r="BD271" s="357"/>
      <c r="BE271" s="357"/>
      <c r="BF271" s="357"/>
      <c r="BG271" s="357"/>
      <c r="BH271" s="357"/>
      <c r="BI271" s="357"/>
      <c r="BJ271" s="357"/>
      <c r="BK271" s="357"/>
      <c r="BL271" s="357"/>
    </row>
    <row r="272" spans="1:64" ht="21.95" customHeight="1" thickBot="1">
      <c r="A272" s="200" t="s">
        <v>13</v>
      </c>
      <c r="B272" s="318">
        <f>SUM(B257,B261,B263,B265,B271)-B267-B269</f>
        <v>0</v>
      </c>
      <c r="C272" s="76"/>
      <c r="D272" s="353"/>
      <c r="E272" s="353"/>
      <c r="F272" s="353"/>
      <c r="G272" s="353"/>
      <c r="H272" s="353"/>
      <c r="I272" s="353"/>
      <c r="J272" s="353"/>
      <c r="K272" s="353"/>
      <c r="L272" s="353"/>
      <c r="M272" s="353"/>
      <c r="N272" s="353"/>
      <c r="O272" s="353"/>
      <c r="P272" s="353"/>
      <c r="Q272" s="353"/>
      <c r="R272" s="353"/>
      <c r="S272" s="353"/>
      <c r="T272" s="353"/>
      <c r="U272" s="353"/>
      <c r="V272" s="353"/>
      <c r="W272" s="353"/>
      <c r="X272" s="353"/>
      <c r="Y272" s="353"/>
      <c r="Z272" s="353"/>
      <c r="AA272" s="353"/>
      <c r="AB272" s="353"/>
      <c r="AC272" s="353"/>
      <c r="AD272" s="353"/>
      <c r="AE272" s="353"/>
      <c r="AF272" s="353"/>
      <c r="AG272" s="353"/>
      <c r="AH272" s="353"/>
      <c r="AI272" s="353"/>
      <c r="AJ272" s="353"/>
      <c r="AK272" s="353"/>
      <c r="AL272" s="353"/>
      <c r="AM272" s="353"/>
      <c r="AN272" s="353"/>
      <c r="AO272" s="353"/>
      <c r="AP272" s="353"/>
      <c r="AQ272" s="353"/>
      <c r="AR272" s="353"/>
      <c r="AS272" s="353"/>
      <c r="AT272" s="353"/>
      <c r="AU272" s="353"/>
      <c r="AV272" s="353"/>
      <c r="AW272" s="357"/>
      <c r="AX272" s="357"/>
      <c r="AY272" s="357"/>
      <c r="AZ272" s="357"/>
      <c r="BA272" s="357"/>
      <c r="BB272" s="357"/>
      <c r="BC272" s="357"/>
      <c r="BD272" s="357"/>
      <c r="BE272" s="357"/>
      <c r="BF272" s="357"/>
      <c r="BG272" s="357"/>
      <c r="BH272" s="357"/>
      <c r="BI272" s="357"/>
      <c r="BJ272" s="357"/>
      <c r="BK272" s="357"/>
      <c r="BL272" s="357"/>
    </row>
    <row r="273" spans="1:64" ht="30" customHeight="1" thickBot="1">
      <c r="A273" s="199" t="s">
        <v>217</v>
      </c>
      <c r="B273" s="193"/>
      <c r="C273" s="527">
        <f>IF(B273="",0,IF(D249="Forsknings- og videnformidlingsinstitution",IF(B272=0,0,B273/B272),IF(B257=0,0,B273/B257)))</f>
        <v>0</v>
      </c>
      <c r="D273" s="353"/>
      <c r="E273" s="353"/>
      <c r="F273" s="353"/>
      <c r="G273" s="353"/>
      <c r="H273" s="353"/>
      <c r="I273" s="353"/>
      <c r="J273" s="353"/>
      <c r="K273" s="353"/>
      <c r="L273" s="353"/>
      <c r="M273" s="353"/>
      <c r="N273" s="353"/>
      <c r="O273" s="353"/>
      <c r="P273" s="353"/>
      <c r="Q273" s="353"/>
      <c r="R273" s="353"/>
      <c r="S273" s="353"/>
      <c r="T273" s="353"/>
      <c r="U273" s="353"/>
      <c r="V273" s="353"/>
      <c r="W273" s="353"/>
      <c r="X273" s="353"/>
      <c r="Y273" s="353"/>
      <c r="Z273" s="353"/>
      <c r="AA273" s="353"/>
      <c r="AB273" s="353"/>
      <c r="AC273" s="353"/>
      <c r="AD273" s="353"/>
      <c r="AE273" s="353"/>
      <c r="AF273" s="353"/>
      <c r="AG273" s="353"/>
      <c r="AH273" s="353"/>
      <c r="AI273" s="353"/>
      <c r="AJ273" s="353"/>
      <c r="AK273" s="353"/>
      <c r="AL273" s="353"/>
      <c r="AM273" s="353"/>
      <c r="AN273" s="353"/>
      <c r="AO273" s="353"/>
      <c r="AP273" s="353"/>
      <c r="AQ273" s="353"/>
      <c r="AR273" s="353"/>
      <c r="AS273" s="353"/>
      <c r="AT273" s="353"/>
      <c r="AU273" s="353"/>
      <c r="AV273" s="353"/>
      <c r="AW273" s="357"/>
      <c r="AX273" s="357"/>
      <c r="AY273" s="357"/>
      <c r="AZ273" s="357"/>
      <c r="BA273" s="357"/>
      <c r="BB273" s="357"/>
      <c r="BC273" s="357"/>
      <c r="BD273" s="357"/>
      <c r="BE273" s="357"/>
      <c r="BF273" s="357"/>
      <c r="BG273" s="357"/>
      <c r="BH273" s="357"/>
      <c r="BI273" s="357"/>
      <c r="BJ273" s="357"/>
      <c r="BK273" s="357"/>
      <c r="BL273" s="357"/>
    </row>
    <row r="274" spans="1:64" ht="21.95" customHeight="1" thickBot="1">
      <c r="A274" s="253" t="s">
        <v>339</v>
      </c>
      <c r="B274" s="377">
        <f>SUM(B272:B273)</f>
        <v>0</v>
      </c>
      <c r="C274" s="254"/>
      <c r="D274" s="353"/>
      <c r="E274" s="353"/>
      <c r="F274" s="353"/>
      <c r="G274" s="353"/>
      <c r="H274" s="353"/>
      <c r="I274" s="353"/>
      <c r="J274" s="353"/>
      <c r="K274" s="353"/>
      <c r="L274" s="353"/>
      <c r="M274" s="353"/>
      <c r="N274" s="353"/>
      <c r="O274" s="353"/>
      <c r="P274" s="353"/>
      <c r="Q274" s="353"/>
      <c r="R274" s="353"/>
      <c r="S274" s="353"/>
      <c r="T274" s="353"/>
      <c r="U274" s="353"/>
      <c r="V274" s="353"/>
      <c r="W274" s="353"/>
      <c r="X274" s="353"/>
      <c r="Y274" s="353"/>
      <c r="Z274" s="353"/>
      <c r="AA274" s="353"/>
      <c r="AB274" s="353"/>
      <c r="AC274" s="353"/>
      <c r="AD274" s="353"/>
      <c r="AE274" s="353"/>
      <c r="AF274" s="353"/>
      <c r="AG274" s="353"/>
      <c r="AH274" s="353"/>
      <c r="AI274" s="353"/>
      <c r="AJ274" s="353"/>
      <c r="AK274" s="353"/>
      <c r="AL274" s="353"/>
      <c r="AM274" s="353"/>
      <c r="AN274" s="353"/>
      <c r="AO274" s="353"/>
      <c r="AP274" s="353"/>
      <c r="AQ274" s="353"/>
      <c r="AR274" s="353"/>
      <c r="AS274" s="353"/>
      <c r="AT274" s="353"/>
      <c r="AU274" s="353"/>
      <c r="AV274" s="353"/>
      <c r="AW274" s="357"/>
      <c r="AX274" s="357"/>
      <c r="AY274" s="357"/>
      <c r="AZ274" s="357"/>
      <c r="BA274" s="357"/>
      <c r="BB274" s="357"/>
      <c r="BC274" s="357"/>
      <c r="BD274" s="357"/>
      <c r="BE274" s="357"/>
      <c r="BF274" s="357"/>
      <c r="BG274" s="357"/>
      <c r="BH274" s="357"/>
      <c r="BI274" s="357"/>
      <c r="BJ274" s="357"/>
      <c r="BK274" s="357"/>
      <c r="BL274" s="357"/>
    </row>
    <row r="275" spans="1:64" ht="14.1" customHeight="1">
      <c r="A275" s="353"/>
      <c r="B275" s="353"/>
      <c r="C275" s="353"/>
      <c r="D275" s="353"/>
      <c r="E275" s="353"/>
      <c r="F275" s="353"/>
      <c r="G275" s="353"/>
      <c r="H275" s="353"/>
      <c r="I275" s="353"/>
      <c r="J275" s="353"/>
      <c r="K275" s="353"/>
      <c r="L275" s="353"/>
      <c r="M275" s="353"/>
      <c r="N275" s="353"/>
      <c r="O275" s="353"/>
      <c r="P275" s="353"/>
      <c r="Q275" s="353"/>
      <c r="R275" s="353"/>
      <c r="S275" s="353"/>
      <c r="T275" s="353"/>
      <c r="U275" s="353"/>
      <c r="V275" s="353"/>
      <c r="W275" s="353"/>
      <c r="X275" s="353"/>
      <c r="Y275" s="353"/>
      <c r="Z275" s="353"/>
      <c r="AA275" s="353"/>
      <c r="AB275" s="353"/>
      <c r="AC275" s="353"/>
      <c r="AD275" s="353"/>
      <c r="AE275" s="353"/>
      <c r="AF275" s="353"/>
      <c r="AG275" s="353"/>
      <c r="AH275" s="353"/>
      <c r="AI275" s="353"/>
      <c r="AJ275" s="353"/>
      <c r="AK275" s="353"/>
      <c r="AL275" s="353"/>
      <c r="AM275" s="353"/>
      <c r="AN275" s="353"/>
      <c r="AO275" s="353"/>
      <c r="AP275" s="353"/>
      <c r="AQ275" s="353"/>
      <c r="AR275" s="353"/>
      <c r="AS275" s="353"/>
      <c r="AT275" s="353"/>
      <c r="AU275" s="353"/>
      <c r="AV275" s="353"/>
      <c r="AW275" s="357"/>
      <c r="AX275" s="357"/>
      <c r="AY275" s="357"/>
      <c r="AZ275" s="357"/>
      <c r="BA275" s="357"/>
      <c r="BB275" s="357"/>
      <c r="BC275" s="357"/>
      <c r="BD275" s="357"/>
      <c r="BE275" s="357"/>
      <c r="BF275" s="357"/>
      <c r="BG275" s="357"/>
      <c r="BH275" s="357"/>
      <c r="BI275" s="357"/>
      <c r="BJ275" s="357"/>
      <c r="BK275" s="357"/>
      <c r="BL275" s="357"/>
    </row>
    <row r="276" spans="1:64" ht="14.1" customHeight="1" thickBot="1">
      <c r="A276" s="373"/>
      <c r="B276" s="373"/>
      <c r="C276" s="353"/>
      <c r="D276" s="353"/>
      <c r="E276" s="353"/>
      <c r="F276" s="353"/>
      <c r="G276" s="353"/>
      <c r="H276" s="353"/>
      <c r="I276" s="353"/>
      <c r="J276" s="353"/>
      <c r="K276" s="353"/>
      <c r="L276" s="353"/>
      <c r="M276" s="353"/>
      <c r="N276" s="353"/>
      <c r="O276" s="353"/>
      <c r="P276" s="353"/>
      <c r="Q276" s="353"/>
      <c r="R276" s="353"/>
      <c r="S276" s="353"/>
      <c r="T276" s="353"/>
      <c r="U276" s="353"/>
      <c r="V276" s="353"/>
      <c r="W276" s="353"/>
      <c r="X276" s="353"/>
      <c r="Y276" s="353"/>
      <c r="Z276" s="353"/>
      <c r="AA276" s="353"/>
      <c r="AB276" s="353"/>
      <c r="AC276" s="353"/>
      <c r="AD276" s="353"/>
      <c r="AE276" s="353"/>
      <c r="AF276" s="353"/>
      <c r="AG276" s="353"/>
      <c r="AH276" s="353"/>
      <c r="AI276" s="353"/>
      <c r="AJ276" s="353"/>
      <c r="AK276" s="353"/>
      <c r="AL276" s="353"/>
      <c r="AM276" s="353"/>
      <c r="AN276" s="353"/>
      <c r="AO276" s="353"/>
      <c r="AP276" s="353"/>
      <c r="AQ276" s="353"/>
      <c r="AR276" s="353"/>
      <c r="AS276" s="353"/>
      <c r="AT276" s="353"/>
      <c r="AU276" s="353"/>
      <c r="AV276" s="353"/>
      <c r="AW276" s="357"/>
      <c r="AX276" s="357"/>
      <c r="AY276" s="357"/>
      <c r="AZ276" s="357"/>
      <c r="BA276" s="357"/>
      <c r="BB276" s="357"/>
      <c r="BC276" s="357"/>
      <c r="BD276" s="357"/>
      <c r="BE276" s="357"/>
      <c r="BF276" s="357"/>
      <c r="BG276" s="357"/>
      <c r="BH276" s="357"/>
      <c r="BI276" s="357"/>
      <c r="BJ276" s="357"/>
      <c r="BK276" s="357"/>
      <c r="BL276" s="357"/>
    </row>
    <row r="277" spans="1:64" ht="24.95" customHeight="1" thickTop="1" thickBot="1">
      <c r="A277" s="366" t="s">
        <v>417</v>
      </c>
      <c r="B277" s="367"/>
      <c r="C277" s="358"/>
      <c r="D277" s="368"/>
      <c r="E277" s="358"/>
      <c r="F277" s="358"/>
      <c r="G277" s="358"/>
      <c r="H277" s="358"/>
      <c r="I277" s="358"/>
      <c r="J277" s="358"/>
      <c r="K277" s="358"/>
      <c r="L277" s="358"/>
      <c r="M277" s="358"/>
      <c r="N277" s="358"/>
      <c r="O277" s="358"/>
      <c r="P277" s="358"/>
      <c r="Q277" s="358"/>
      <c r="R277" s="358"/>
      <c r="S277" s="358"/>
      <c r="T277" s="358"/>
      <c r="U277" s="358"/>
      <c r="V277" s="358"/>
      <c r="W277" s="358"/>
      <c r="X277" s="358"/>
      <c r="Y277" s="358"/>
      <c r="Z277" s="358"/>
      <c r="AA277" s="358"/>
      <c r="AB277" s="358"/>
      <c r="AC277" s="358"/>
      <c r="AD277" s="358"/>
      <c r="AE277" s="358"/>
      <c r="AF277" s="358"/>
      <c r="AG277" s="358"/>
      <c r="AH277" s="358"/>
      <c r="AI277" s="358"/>
      <c r="AJ277" s="358"/>
      <c r="AK277" s="358"/>
      <c r="AL277" s="358"/>
      <c r="AM277" s="358"/>
      <c r="AN277" s="358"/>
      <c r="AO277" s="358"/>
      <c r="AP277" s="358"/>
      <c r="AQ277" s="358"/>
      <c r="AR277" s="358"/>
      <c r="AS277" s="358"/>
      <c r="AT277" s="358"/>
      <c r="AU277" s="358"/>
      <c r="AV277" s="358"/>
      <c r="AW277" s="357"/>
      <c r="AX277" s="357"/>
      <c r="AY277" s="357"/>
      <c r="AZ277" s="357"/>
      <c r="BA277" s="357"/>
      <c r="BB277" s="357"/>
      <c r="BC277" s="357"/>
      <c r="BD277" s="357"/>
      <c r="BE277" s="357"/>
      <c r="BF277" s="357"/>
      <c r="BG277" s="357"/>
      <c r="BH277" s="357"/>
      <c r="BI277" s="357"/>
      <c r="BJ277" s="357"/>
      <c r="BK277" s="357"/>
      <c r="BL277" s="357"/>
    </row>
    <row r="278" spans="1:64" ht="35.1" customHeight="1">
      <c r="A278" s="492" t="str">
        <f>IF(B279&gt;0,"Evt. P-nummer","")</f>
        <v/>
      </c>
      <c r="B278" s="512" t="s">
        <v>392</v>
      </c>
      <c r="C278" s="530" t="s">
        <v>15</v>
      </c>
      <c r="D278" s="531" t="s">
        <v>204</v>
      </c>
      <c r="E278" s="531" t="s">
        <v>113</v>
      </c>
      <c r="F278" s="532" t="s">
        <v>205</v>
      </c>
      <c r="G278" s="359"/>
      <c r="H278" s="359"/>
      <c r="I278" s="359"/>
      <c r="J278" s="359"/>
      <c r="K278" s="359"/>
      <c r="L278" s="359"/>
      <c r="M278" s="359"/>
      <c r="N278" s="359"/>
      <c r="O278" s="359"/>
      <c r="P278" s="359"/>
      <c r="Q278" s="359"/>
      <c r="R278" s="359"/>
      <c r="S278" s="359"/>
      <c r="T278" s="359"/>
      <c r="U278" s="359"/>
      <c r="V278" s="359"/>
      <c r="W278" s="359"/>
      <c r="X278" s="359"/>
      <c r="Y278" s="359"/>
      <c r="Z278" s="359"/>
      <c r="AA278" s="359"/>
      <c r="AB278" s="359"/>
      <c r="AC278" s="359"/>
      <c r="AD278" s="359"/>
      <c r="AE278" s="359"/>
      <c r="AF278" s="359"/>
      <c r="AG278" s="359"/>
      <c r="AH278" s="359"/>
      <c r="AI278" s="359"/>
      <c r="AJ278" s="359"/>
      <c r="AK278" s="359"/>
      <c r="AL278" s="359"/>
      <c r="AM278" s="359"/>
      <c r="AN278" s="359"/>
      <c r="AO278" s="359"/>
      <c r="AP278" s="359"/>
      <c r="AQ278" s="359"/>
      <c r="AR278" s="359"/>
      <c r="AS278" s="359"/>
      <c r="AT278" s="359"/>
      <c r="AU278" s="359"/>
      <c r="AV278" s="359"/>
      <c r="AW278" s="357"/>
      <c r="AX278" s="357"/>
      <c r="AY278" s="357"/>
      <c r="AZ278" s="357"/>
      <c r="BA278" s="357"/>
      <c r="BB278" s="357"/>
      <c r="BC278" s="357"/>
      <c r="BD278" s="357"/>
      <c r="BE278" s="357"/>
      <c r="BF278" s="357"/>
      <c r="BG278" s="357"/>
      <c r="BH278" s="357"/>
      <c r="BI278" s="357"/>
      <c r="BJ278" s="357"/>
      <c r="BK278" s="357"/>
      <c r="BL278" s="357"/>
    </row>
    <row r="279" spans="1:64" ht="35.1" customHeight="1" thickBot="1">
      <c r="A279" s="521"/>
      <c r="B279" s="568"/>
      <c r="C279" s="334"/>
      <c r="D279" s="274"/>
      <c r="E279" s="274"/>
      <c r="F279" s="275"/>
      <c r="G279" s="353"/>
      <c r="H279" s="353"/>
      <c r="I279" s="353"/>
      <c r="J279" s="353"/>
      <c r="K279" s="353"/>
      <c r="L279" s="353"/>
      <c r="M279" s="353"/>
      <c r="N279" s="353"/>
      <c r="O279" s="353"/>
      <c r="P279" s="353"/>
      <c r="Q279" s="353"/>
      <c r="R279" s="353"/>
      <c r="S279" s="353"/>
      <c r="T279" s="353"/>
      <c r="U279" s="353"/>
      <c r="V279" s="353"/>
      <c r="W279" s="353"/>
      <c r="X279" s="353"/>
      <c r="Y279" s="353"/>
      <c r="Z279" s="353"/>
      <c r="AA279" s="353"/>
      <c r="AB279" s="353"/>
      <c r="AC279" s="353"/>
      <c r="AD279" s="353"/>
      <c r="AE279" s="353"/>
      <c r="AF279" s="353"/>
      <c r="AG279" s="353"/>
      <c r="AH279" s="353"/>
      <c r="AI279" s="353"/>
      <c r="AJ279" s="353"/>
      <c r="AK279" s="353"/>
      <c r="AL279" s="353"/>
      <c r="AM279" s="353"/>
      <c r="AN279" s="353"/>
      <c r="AO279" s="353"/>
      <c r="AP279" s="353"/>
      <c r="AQ279" s="353"/>
      <c r="AR279" s="353"/>
      <c r="AS279" s="353"/>
      <c r="AT279" s="353"/>
      <c r="AU279" s="353"/>
      <c r="AV279" s="353"/>
      <c r="AW279" s="357"/>
      <c r="AX279" s="357"/>
      <c r="AY279" s="357"/>
      <c r="AZ279" s="357"/>
      <c r="BA279" s="357"/>
      <c r="BB279" s="357"/>
      <c r="BC279" s="357"/>
      <c r="BD279" s="357"/>
      <c r="BE279" s="357"/>
      <c r="BF279" s="357"/>
      <c r="BG279" s="357"/>
      <c r="BH279" s="357"/>
      <c r="BI279" s="357"/>
      <c r="BJ279" s="357"/>
      <c r="BK279" s="357"/>
      <c r="BL279" s="357"/>
    </row>
    <row r="280" spans="1:64" ht="35.1" customHeight="1">
      <c r="A280" s="528" t="s">
        <v>210</v>
      </c>
      <c r="B280" s="534" t="s">
        <v>406</v>
      </c>
      <c r="C280" s="750"/>
      <c r="D280" s="533" t="s">
        <v>401</v>
      </c>
      <c r="E280" s="533" t="str">
        <f>IF(D281="Ja","Privat finansiering","")</f>
        <v/>
      </c>
      <c r="F280" s="536" t="str">
        <f>IF(D281="Ja","Offentlig finansiering","")</f>
        <v/>
      </c>
      <c r="G280" s="353"/>
      <c r="H280" s="353"/>
      <c r="I280" s="353"/>
      <c r="J280" s="353"/>
      <c r="K280" s="353"/>
      <c r="L280" s="353"/>
      <c r="M280" s="353"/>
      <c r="N280" s="353"/>
      <c r="O280" s="353"/>
      <c r="P280" s="353"/>
      <c r="Q280" s="353"/>
      <c r="R280" s="353"/>
      <c r="S280" s="353"/>
      <c r="T280" s="353"/>
      <c r="U280" s="353"/>
      <c r="V280" s="353"/>
      <c r="W280" s="353"/>
      <c r="X280" s="353"/>
      <c r="Y280" s="353"/>
      <c r="Z280" s="353"/>
      <c r="AA280" s="353"/>
      <c r="AB280" s="353"/>
      <c r="AC280" s="353"/>
      <c r="AD280" s="353"/>
      <c r="AE280" s="353"/>
      <c r="AF280" s="353"/>
      <c r="AG280" s="353"/>
      <c r="AH280" s="353"/>
      <c r="AI280" s="353"/>
      <c r="AJ280" s="353"/>
      <c r="AK280" s="353"/>
      <c r="AL280" s="353"/>
      <c r="AM280" s="353"/>
      <c r="AN280" s="353"/>
      <c r="AO280" s="353"/>
      <c r="AP280" s="353"/>
      <c r="AQ280" s="353"/>
      <c r="AR280" s="353"/>
      <c r="AS280" s="353"/>
      <c r="AT280" s="353"/>
      <c r="AU280" s="353"/>
      <c r="AV280" s="353"/>
      <c r="AW280" s="357"/>
      <c r="AX280" s="357"/>
      <c r="AY280" s="357"/>
      <c r="AZ280" s="357"/>
      <c r="BA280" s="357"/>
      <c r="BB280" s="357"/>
      <c r="BC280" s="357"/>
      <c r="BD280" s="357"/>
      <c r="BE280" s="357"/>
      <c r="BF280" s="357"/>
      <c r="BG280" s="357"/>
      <c r="BH280" s="357"/>
      <c r="BI280" s="357"/>
      <c r="BJ280" s="357"/>
      <c r="BK280" s="357"/>
      <c r="BL280" s="357"/>
    </row>
    <row r="281" spans="1:64" ht="35.1" customHeight="1" thickBot="1">
      <c r="A281" s="335" t="str">
        <f>'3 Samlet budget (AUTOGENERERES)'!F305</f>
        <v/>
      </c>
      <c r="B281" s="508" t="str">
        <f>'3 Samlet budget (AUTOGENERERES)'!F306</f>
        <v/>
      </c>
      <c r="C281" s="751"/>
      <c r="D281" s="514"/>
      <c r="E281" s="539"/>
      <c r="F281" s="516"/>
      <c r="G281" s="353"/>
      <c r="H281" s="353"/>
      <c r="I281" s="353"/>
      <c r="J281" s="353"/>
      <c r="K281" s="353"/>
      <c r="L281" s="353"/>
      <c r="M281" s="353"/>
      <c r="N281" s="353"/>
      <c r="O281" s="353"/>
      <c r="P281" s="353"/>
      <c r="Q281" s="353"/>
      <c r="R281" s="353"/>
      <c r="S281" s="353"/>
      <c r="T281" s="353"/>
      <c r="U281" s="353"/>
      <c r="V281" s="353"/>
      <c r="W281" s="353"/>
      <c r="X281" s="353"/>
      <c r="Y281" s="353"/>
      <c r="Z281" s="353"/>
      <c r="AA281" s="353"/>
      <c r="AB281" s="353"/>
      <c r="AC281" s="353"/>
      <c r="AD281" s="353"/>
      <c r="AE281" s="353"/>
      <c r="AF281" s="353"/>
      <c r="AG281" s="353"/>
      <c r="AH281" s="353"/>
      <c r="AI281" s="353"/>
      <c r="AJ281" s="353"/>
      <c r="AK281" s="353"/>
      <c r="AL281" s="353"/>
      <c r="AM281" s="353"/>
      <c r="AN281" s="353"/>
      <c r="AO281" s="353"/>
      <c r="AP281" s="353"/>
      <c r="AQ281" s="353"/>
      <c r="AR281" s="353"/>
      <c r="AS281" s="353"/>
      <c r="AT281" s="353"/>
      <c r="AU281" s="353"/>
      <c r="AV281" s="353"/>
      <c r="AW281" s="357"/>
      <c r="AX281" s="357"/>
      <c r="AY281" s="357"/>
      <c r="AZ281" s="357"/>
      <c r="BA281" s="357"/>
      <c r="BB281" s="357"/>
      <c r="BC281" s="357"/>
      <c r="BD281" s="357"/>
      <c r="BE281" s="357"/>
      <c r="BF281" s="357"/>
      <c r="BG281" s="357"/>
      <c r="BH281" s="357"/>
      <c r="BI281" s="357"/>
      <c r="BJ281" s="357"/>
      <c r="BK281" s="357"/>
      <c r="BL281" s="357"/>
    </row>
    <row r="282" spans="1:64" ht="14.1" customHeight="1">
      <c r="A282" s="353"/>
      <c r="B282" s="353"/>
      <c r="C282" s="353"/>
      <c r="D282" s="353"/>
      <c r="E282" s="353"/>
      <c r="F282" s="353"/>
      <c r="G282" s="353"/>
      <c r="H282" s="353"/>
      <c r="I282" s="353"/>
      <c r="J282" s="353"/>
      <c r="K282" s="353"/>
      <c r="L282" s="353"/>
      <c r="M282" s="353"/>
      <c r="N282" s="353"/>
      <c r="O282" s="353"/>
      <c r="P282" s="353"/>
      <c r="Q282" s="353"/>
      <c r="R282" s="353"/>
      <c r="S282" s="353"/>
      <c r="T282" s="353"/>
      <c r="U282" s="353"/>
      <c r="V282" s="353"/>
      <c r="W282" s="353"/>
      <c r="X282" s="353"/>
      <c r="Y282" s="353"/>
      <c r="Z282" s="353"/>
      <c r="AA282" s="353"/>
      <c r="AB282" s="353"/>
      <c r="AC282" s="353"/>
      <c r="AD282" s="353"/>
      <c r="AE282" s="353"/>
      <c r="AF282" s="353"/>
      <c r="AG282" s="353"/>
      <c r="AH282" s="353"/>
      <c r="AI282" s="353"/>
      <c r="AJ282" s="353"/>
      <c r="AK282" s="353"/>
      <c r="AL282" s="353"/>
      <c r="AM282" s="353"/>
      <c r="AN282" s="353"/>
      <c r="AO282" s="353"/>
      <c r="AP282" s="353"/>
      <c r="AQ282" s="353"/>
      <c r="AR282" s="353"/>
      <c r="AS282" s="353"/>
      <c r="AT282" s="353"/>
      <c r="AU282" s="353"/>
      <c r="AV282" s="353"/>
      <c r="AW282" s="357"/>
      <c r="AX282" s="357"/>
      <c r="AY282" s="357"/>
      <c r="AZ282" s="357"/>
      <c r="BA282" s="357"/>
      <c r="BB282" s="357"/>
      <c r="BC282" s="357"/>
      <c r="BD282" s="357"/>
      <c r="BE282" s="357"/>
      <c r="BF282" s="357"/>
      <c r="BG282" s="357"/>
      <c r="BH282" s="357"/>
      <c r="BI282" s="357"/>
      <c r="BJ282" s="357"/>
      <c r="BK282" s="357"/>
      <c r="BL282" s="357"/>
    </row>
    <row r="283" spans="1:64" ht="15.75" customHeight="1" thickBot="1">
      <c r="A283" s="354" t="s">
        <v>431</v>
      </c>
      <c r="B283" s="354" t="s">
        <v>203</v>
      </c>
      <c r="C283" s="372" t="s">
        <v>123</v>
      </c>
      <c r="D283" s="370" t="s">
        <v>127</v>
      </c>
      <c r="E283" s="370" t="s">
        <v>128</v>
      </c>
      <c r="F283" s="370" t="s">
        <v>129</v>
      </c>
      <c r="G283" s="370" t="s">
        <v>130</v>
      </c>
      <c r="H283" s="370" t="s">
        <v>131</v>
      </c>
      <c r="I283" s="370" t="s">
        <v>132</v>
      </c>
      <c r="J283" s="370" t="s">
        <v>133</v>
      </c>
      <c r="K283" s="370" t="s">
        <v>134</v>
      </c>
      <c r="L283" s="370" t="s">
        <v>135</v>
      </c>
      <c r="M283" s="370" t="s">
        <v>136</v>
      </c>
      <c r="N283" s="370" t="s">
        <v>137</v>
      </c>
      <c r="O283" s="370" t="s">
        <v>138</v>
      </c>
      <c r="P283" s="370" t="s">
        <v>139</v>
      </c>
      <c r="Q283" s="370" t="s">
        <v>140</v>
      </c>
      <c r="R283" s="370" t="s">
        <v>141</v>
      </c>
      <c r="S283" s="370" t="s">
        <v>142</v>
      </c>
      <c r="T283" s="370" t="s">
        <v>143</v>
      </c>
      <c r="U283" s="370" t="s">
        <v>144</v>
      </c>
      <c r="V283" s="370" t="s">
        <v>145</v>
      </c>
      <c r="W283" s="370" t="s">
        <v>146</v>
      </c>
      <c r="X283" s="370" t="s">
        <v>147</v>
      </c>
      <c r="Y283" s="370" t="s">
        <v>148</v>
      </c>
      <c r="Z283" s="371" t="s">
        <v>155</v>
      </c>
      <c r="AA283" s="357"/>
      <c r="AB283" s="357"/>
      <c r="AC283" s="357"/>
      <c r="AD283" s="357"/>
      <c r="AE283" s="357"/>
      <c r="AF283" s="357"/>
      <c r="AG283" s="357"/>
      <c r="AH283" s="357"/>
      <c r="AI283" s="357"/>
      <c r="AJ283" s="357"/>
      <c r="AK283" s="357"/>
      <c r="AL283" s="357"/>
      <c r="AM283" s="357"/>
      <c r="AN283" s="357"/>
      <c r="AO283" s="357"/>
      <c r="AP283" s="357"/>
      <c r="AQ283" s="357"/>
      <c r="AR283" s="357"/>
      <c r="AS283" s="357"/>
      <c r="AT283" s="357"/>
      <c r="AU283" s="357"/>
      <c r="AV283" s="357"/>
      <c r="AW283" s="357"/>
      <c r="AX283" s="357"/>
      <c r="AY283" s="357"/>
      <c r="AZ283" s="357"/>
      <c r="BA283" s="357"/>
      <c r="BB283" s="357"/>
      <c r="BC283" s="357"/>
      <c r="BD283" s="357"/>
      <c r="BE283" s="357"/>
      <c r="BF283" s="357"/>
      <c r="BG283" s="357"/>
      <c r="BH283" s="357"/>
      <c r="BI283" s="357"/>
      <c r="BJ283" s="357"/>
      <c r="BK283" s="357"/>
      <c r="BL283" s="357"/>
    </row>
    <row r="284" spans="1:64" ht="50.1" customHeight="1">
      <c r="A284" s="736" t="s">
        <v>54</v>
      </c>
      <c r="B284" s="262"/>
      <c r="C284" s="46" t="s">
        <v>124</v>
      </c>
      <c r="D284" s="55"/>
      <c r="E284" s="55"/>
      <c r="F284" s="55"/>
      <c r="G284" s="55"/>
      <c r="H284" s="55"/>
      <c r="I284" s="55"/>
      <c r="J284" s="55"/>
      <c r="K284" s="55"/>
      <c r="L284" s="55"/>
      <c r="M284" s="55"/>
      <c r="N284" s="55"/>
      <c r="O284" s="55"/>
      <c r="P284" s="55"/>
      <c r="Q284" s="55"/>
      <c r="R284" s="55"/>
      <c r="S284" s="55"/>
      <c r="T284" s="55"/>
      <c r="U284" s="55"/>
      <c r="V284" s="55"/>
      <c r="W284" s="55"/>
      <c r="X284" s="55"/>
      <c r="Y284" s="55"/>
      <c r="Z284" s="57"/>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9"/>
      <c r="AW284" s="357"/>
      <c r="AX284" s="357"/>
      <c r="AY284" s="357"/>
      <c r="AZ284" s="357"/>
      <c r="BA284" s="357"/>
      <c r="BB284" s="357"/>
      <c r="BC284" s="357"/>
      <c r="BD284" s="357"/>
      <c r="BE284" s="357"/>
      <c r="BF284" s="357"/>
      <c r="BG284" s="357"/>
      <c r="BH284" s="357"/>
      <c r="BI284" s="357"/>
      <c r="BJ284" s="357"/>
      <c r="BK284" s="357"/>
      <c r="BL284" s="357"/>
    </row>
    <row r="285" spans="1:64" ht="14.45" customHeight="1">
      <c r="A285" s="738"/>
      <c r="B285" s="255"/>
      <c r="C285" s="37" t="s">
        <v>125</v>
      </c>
      <c r="D285" s="42"/>
      <c r="E285" s="42"/>
      <c r="F285" s="42"/>
      <c r="G285" s="42"/>
      <c r="H285" s="42"/>
      <c r="I285" s="42"/>
      <c r="J285" s="42"/>
      <c r="K285" s="42"/>
      <c r="L285" s="42"/>
      <c r="M285" s="42"/>
      <c r="N285" s="42"/>
      <c r="O285" s="42"/>
      <c r="P285" s="42"/>
      <c r="Q285" s="42"/>
      <c r="R285" s="42"/>
      <c r="S285" s="42"/>
      <c r="T285" s="42"/>
      <c r="U285" s="42"/>
      <c r="V285" s="42"/>
      <c r="W285" s="42"/>
      <c r="X285" s="42"/>
      <c r="Y285" s="42"/>
      <c r="Z285" s="60"/>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61"/>
      <c r="AW285" s="357"/>
      <c r="AX285" s="357"/>
      <c r="AY285" s="357"/>
      <c r="AZ285" s="357"/>
      <c r="BA285" s="357"/>
      <c r="BB285" s="357"/>
      <c r="BC285" s="357"/>
      <c r="BD285" s="357"/>
      <c r="BE285" s="357"/>
      <c r="BF285" s="357"/>
      <c r="BG285" s="357"/>
      <c r="BH285" s="357"/>
      <c r="BI285" s="357"/>
      <c r="BJ285" s="357"/>
      <c r="BK285" s="357"/>
      <c r="BL285" s="357"/>
    </row>
    <row r="286" spans="1:64" ht="14.45" customHeight="1" thickBot="1">
      <c r="A286" s="738"/>
      <c r="B286" s="256" t="str">
        <f>_xlfn.CONCAT(SUM('1 Budgetskema (UDFYLDES)'!D286:AV286)," timer")</f>
        <v>0 timer</v>
      </c>
      <c r="C286" s="37" t="s">
        <v>9</v>
      </c>
      <c r="D286" s="42"/>
      <c r="E286" s="42"/>
      <c r="F286" s="42"/>
      <c r="G286" s="42"/>
      <c r="H286" s="42"/>
      <c r="I286" s="42"/>
      <c r="J286" s="42"/>
      <c r="K286" s="42"/>
      <c r="L286" s="42"/>
      <c r="M286" s="42"/>
      <c r="N286" s="42"/>
      <c r="O286" s="42"/>
      <c r="P286" s="42"/>
      <c r="Q286" s="42"/>
      <c r="R286" s="42"/>
      <c r="S286" s="42"/>
      <c r="T286" s="42"/>
      <c r="U286" s="42"/>
      <c r="V286" s="42"/>
      <c r="W286" s="42"/>
      <c r="X286" s="42"/>
      <c r="Y286" s="42"/>
      <c r="Z286" s="60"/>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61"/>
      <c r="AW286" s="357"/>
      <c r="AX286" s="357"/>
      <c r="AY286" s="357"/>
      <c r="AZ286" s="357"/>
      <c r="BA286" s="357"/>
      <c r="BB286" s="357"/>
      <c r="BC286" s="357"/>
      <c r="BD286" s="357"/>
      <c r="BE286" s="357"/>
      <c r="BF286" s="357"/>
      <c r="BG286" s="357"/>
      <c r="BH286" s="357"/>
      <c r="BI286" s="357"/>
      <c r="BJ286" s="357"/>
      <c r="BK286" s="357"/>
      <c r="BL286" s="357"/>
    </row>
    <row r="287" spans="1:64" ht="14.45" customHeight="1" thickBot="1">
      <c r="A287" s="737"/>
      <c r="B287" s="257">
        <f>SUM('1 Budgetskema (UDFYLDES)'!D287:AV287)</f>
        <v>0</v>
      </c>
      <c r="C287" s="38" t="s">
        <v>126</v>
      </c>
      <c r="D287" s="52" t="str">
        <f>IF(D285*D286=0,"",(D285*D286))</f>
        <v/>
      </c>
      <c r="E287" s="52" t="str">
        <f t="shared" ref="E287:AV287" si="18">IF(E285*E286=0,"",(E285*E286))</f>
        <v/>
      </c>
      <c r="F287" s="52" t="str">
        <f t="shared" si="18"/>
        <v/>
      </c>
      <c r="G287" s="52" t="str">
        <f t="shared" si="18"/>
        <v/>
      </c>
      <c r="H287" s="52" t="str">
        <f t="shared" si="18"/>
        <v/>
      </c>
      <c r="I287" s="52" t="str">
        <f t="shared" si="18"/>
        <v/>
      </c>
      <c r="J287" s="52" t="str">
        <f t="shared" si="18"/>
        <v/>
      </c>
      <c r="K287" s="52" t="str">
        <f t="shared" si="18"/>
        <v/>
      </c>
      <c r="L287" s="52" t="str">
        <f t="shared" si="18"/>
        <v/>
      </c>
      <c r="M287" s="52" t="str">
        <f t="shared" si="18"/>
        <v/>
      </c>
      <c r="N287" s="52" t="str">
        <f t="shared" si="18"/>
        <v/>
      </c>
      <c r="O287" s="52" t="str">
        <f t="shared" si="18"/>
        <v/>
      </c>
      <c r="P287" s="52" t="str">
        <f t="shared" si="18"/>
        <v/>
      </c>
      <c r="Q287" s="52" t="str">
        <f t="shared" si="18"/>
        <v/>
      </c>
      <c r="R287" s="52" t="str">
        <f t="shared" si="18"/>
        <v/>
      </c>
      <c r="S287" s="52" t="str">
        <f t="shared" si="18"/>
        <v/>
      </c>
      <c r="T287" s="52" t="str">
        <f t="shared" si="18"/>
        <v/>
      </c>
      <c r="U287" s="52" t="str">
        <f t="shared" si="18"/>
        <v/>
      </c>
      <c r="V287" s="52" t="str">
        <f t="shared" si="18"/>
        <v/>
      </c>
      <c r="W287" s="52" t="str">
        <f t="shared" si="18"/>
        <v/>
      </c>
      <c r="X287" s="52" t="str">
        <f t="shared" si="18"/>
        <v/>
      </c>
      <c r="Y287" s="52" t="str">
        <f t="shared" si="18"/>
        <v/>
      </c>
      <c r="Z287" s="65" t="str">
        <f t="shared" si="18"/>
        <v/>
      </c>
      <c r="AA287" s="66" t="str">
        <f t="shared" si="18"/>
        <v/>
      </c>
      <c r="AB287" s="66" t="str">
        <f t="shared" si="18"/>
        <v/>
      </c>
      <c r="AC287" s="66" t="str">
        <f t="shared" si="18"/>
        <v/>
      </c>
      <c r="AD287" s="66" t="str">
        <f t="shared" si="18"/>
        <v/>
      </c>
      <c r="AE287" s="66" t="str">
        <f t="shared" si="18"/>
        <v/>
      </c>
      <c r="AF287" s="66" t="str">
        <f t="shared" si="18"/>
        <v/>
      </c>
      <c r="AG287" s="66" t="str">
        <f t="shared" si="18"/>
        <v/>
      </c>
      <c r="AH287" s="66" t="str">
        <f t="shared" si="18"/>
        <v/>
      </c>
      <c r="AI287" s="66" t="str">
        <f t="shared" si="18"/>
        <v/>
      </c>
      <c r="AJ287" s="66" t="str">
        <f t="shared" si="18"/>
        <v/>
      </c>
      <c r="AK287" s="66" t="str">
        <f t="shared" si="18"/>
        <v/>
      </c>
      <c r="AL287" s="66" t="str">
        <f t="shared" si="18"/>
        <v/>
      </c>
      <c r="AM287" s="66" t="str">
        <f t="shared" si="18"/>
        <v/>
      </c>
      <c r="AN287" s="66" t="str">
        <f t="shared" si="18"/>
        <v/>
      </c>
      <c r="AO287" s="66" t="str">
        <f t="shared" si="18"/>
        <v/>
      </c>
      <c r="AP287" s="66" t="str">
        <f t="shared" si="18"/>
        <v/>
      </c>
      <c r="AQ287" s="66" t="str">
        <f t="shared" si="18"/>
        <v/>
      </c>
      <c r="AR287" s="66" t="str">
        <f t="shared" si="18"/>
        <v/>
      </c>
      <c r="AS287" s="66" t="str">
        <f t="shared" si="18"/>
        <v/>
      </c>
      <c r="AT287" s="66" t="str">
        <f t="shared" si="18"/>
        <v/>
      </c>
      <c r="AU287" s="66" t="str">
        <f t="shared" si="18"/>
        <v/>
      </c>
      <c r="AV287" s="67" t="str">
        <f t="shared" si="18"/>
        <v/>
      </c>
      <c r="AW287" s="357"/>
      <c r="AX287" s="357"/>
      <c r="AY287" s="357"/>
      <c r="AZ287" s="357"/>
      <c r="BA287" s="357"/>
      <c r="BB287" s="357"/>
      <c r="BC287" s="357"/>
      <c r="BD287" s="357"/>
      <c r="BE287" s="357"/>
      <c r="BF287" s="357"/>
      <c r="BG287" s="357"/>
      <c r="BH287" s="357"/>
      <c r="BI287" s="357"/>
      <c r="BJ287" s="357"/>
      <c r="BK287" s="357"/>
      <c r="BL287" s="357"/>
    </row>
    <row r="288" spans="1:64" ht="50.1" customHeight="1">
      <c r="A288" s="738" t="s">
        <v>3</v>
      </c>
      <c r="B288" s="258"/>
      <c r="C288" s="41" t="s">
        <v>124</v>
      </c>
      <c r="D288" s="145"/>
      <c r="E288" s="56"/>
      <c r="F288" s="56"/>
      <c r="G288" s="56"/>
      <c r="H288" s="56"/>
      <c r="I288" s="56"/>
      <c r="J288" s="56"/>
      <c r="K288" s="56"/>
      <c r="L288" s="56"/>
      <c r="M288" s="56"/>
      <c r="N288" s="56"/>
      <c r="O288" s="56"/>
      <c r="P288" s="56"/>
      <c r="Q288" s="56"/>
      <c r="R288" s="56"/>
      <c r="S288" s="56"/>
      <c r="T288" s="56"/>
      <c r="U288" s="56"/>
      <c r="V288" s="56"/>
      <c r="W288" s="56"/>
      <c r="X288" s="56"/>
      <c r="Y288" s="56"/>
      <c r="Z288" s="60"/>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61"/>
      <c r="AW288" s="357"/>
      <c r="AX288" s="357"/>
      <c r="AY288" s="357"/>
      <c r="AZ288" s="357"/>
      <c r="BA288" s="357"/>
      <c r="BB288" s="357"/>
      <c r="BC288" s="357"/>
      <c r="BD288" s="357"/>
      <c r="BE288" s="357"/>
      <c r="BF288" s="357"/>
      <c r="BG288" s="357"/>
      <c r="BH288" s="357"/>
      <c r="BI288" s="357"/>
      <c r="BJ288" s="357"/>
      <c r="BK288" s="357"/>
      <c r="BL288" s="357"/>
    </row>
    <row r="289" spans="1:64" ht="14.45" customHeight="1">
      <c r="A289" s="738"/>
      <c r="B289" s="259"/>
      <c r="C289" s="37" t="s">
        <v>125</v>
      </c>
      <c r="D289" s="42"/>
      <c r="E289" s="42"/>
      <c r="F289" s="42"/>
      <c r="G289" s="42"/>
      <c r="H289" s="42"/>
      <c r="I289" s="42"/>
      <c r="J289" s="42"/>
      <c r="K289" s="42"/>
      <c r="L289" s="42"/>
      <c r="M289" s="42"/>
      <c r="N289" s="42"/>
      <c r="O289" s="42"/>
      <c r="P289" s="42"/>
      <c r="Q289" s="42"/>
      <c r="R289" s="42"/>
      <c r="S289" s="42"/>
      <c r="T289" s="42"/>
      <c r="U289" s="42"/>
      <c r="V289" s="42"/>
      <c r="W289" s="42"/>
      <c r="X289" s="42"/>
      <c r="Y289" s="42"/>
      <c r="Z289" s="60"/>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61"/>
      <c r="AW289" s="357"/>
      <c r="AX289" s="357"/>
      <c r="AY289" s="357"/>
      <c r="AZ289" s="357"/>
      <c r="BA289" s="357"/>
      <c r="BB289" s="357"/>
      <c r="BC289" s="357"/>
      <c r="BD289" s="357"/>
      <c r="BE289" s="357"/>
      <c r="BF289" s="357"/>
      <c r="BG289" s="357"/>
      <c r="BH289" s="357"/>
      <c r="BI289" s="357"/>
      <c r="BJ289" s="357"/>
      <c r="BK289" s="357"/>
      <c r="BL289" s="357"/>
    </row>
    <row r="290" spans="1:64" ht="14.45" customHeight="1">
      <c r="A290" s="738"/>
      <c r="B290" s="259"/>
      <c r="C290" s="37" t="s">
        <v>9</v>
      </c>
      <c r="D290" s="42"/>
      <c r="E290" s="42"/>
      <c r="F290" s="42"/>
      <c r="G290" s="42"/>
      <c r="H290" s="42"/>
      <c r="I290" s="42"/>
      <c r="J290" s="42"/>
      <c r="K290" s="42"/>
      <c r="L290" s="42"/>
      <c r="M290" s="42"/>
      <c r="N290" s="42"/>
      <c r="O290" s="42"/>
      <c r="P290" s="42"/>
      <c r="Q290" s="42"/>
      <c r="R290" s="42"/>
      <c r="S290" s="42"/>
      <c r="T290" s="42"/>
      <c r="U290" s="42"/>
      <c r="V290" s="42"/>
      <c r="W290" s="42"/>
      <c r="X290" s="42"/>
      <c r="Y290" s="42"/>
      <c r="Z290" s="60"/>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61"/>
      <c r="AW290" s="357"/>
      <c r="AX290" s="357"/>
      <c r="AY290" s="357"/>
      <c r="AZ290" s="357"/>
      <c r="BA290" s="357"/>
      <c r="BB290" s="357"/>
      <c r="BC290" s="357"/>
      <c r="BD290" s="357"/>
      <c r="BE290" s="357"/>
      <c r="BF290" s="357"/>
      <c r="BG290" s="357"/>
      <c r="BH290" s="357"/>
      <c r="BI290" s="357"/>
      <c r="BJ290" s="357"/>
      <c r="BK290" s="357"/>
      <c r="BL290" s="357"/>
    </row>
    <row r="291" spans="1:64" ht="14.45" customHeight="1" thickBot="1">
      <c r="A291" s="738"/>
      <c r="B291" s="260">
        <f>SUM('1 Budgetskema (UDFYLDES)'!D291:AV291)</f>
        <v>0</v>
      </c>
      <c r="C291" s="40" t="s">
        <v>126</v>
      </c>
      <c r="D291" s="51" t="str">
        <f t="shared" ref="D291:AV291" si="19">IF(D289*D290=0,"",(D289*D290))</f>
        <v/>
      </c>
      <c r="E291" s="51" t="str">
        <f t="shared" si="19"/>
        <v/>
      </c>
      <c r="F291" s="51" t="str">
        <f t="shared" si="19"/>
        <v/>
      </c>
      <c r="G291" s="51" t="str">
        <f t="shared" si="19"/>
        <v/>
      </c>
      <c r="H291" s="51" t="str">
        <f t="shared" si="19"/>
        <v/>
      </c>
      <c r="I291" s="51" t="str">
        <f t="shared" si="19"/>
        <v/>
      </c>
      <c r="J291" s="51" t="str">
        <f t="shared" si="19"/>
        <v/>
      </c>
      <c r="K291" s="51" t="str">
        <f t="shared" si="19"/>
        <v/>
      </c>
      <c r="L291" s="51" t="str">
        <f t="shared" si="19"/>
        <v/>
      </c>
      <c r="M291" s="51" t="str">
        <f t="shared" si="19"/>
        <v/>
      </c>
      <c r="N291" s="51" t="str">
        <f t="shared" si="19"/>
        <v/>
      </c>
      <c r="O291" s="51" t="str">
        <f t="shared" si="19"/>
        <v/>
      </c>
      <c r="P291" s="51" t="str">
        <f t="shared" si="19"/>
        <v/>
      </c>
      <c r="Q291" s="51" t="str">
        <f t="shared" si="19"/>
        <v/>
      </c>
      <c r="R291" s="51" t="str">
        <f t="shared" si="19"/>
        <v/>
      </c>
      <c r="S291" s="51" t="str">
        <f t="shared" si="19"/>
        <v/>
      </c>
      <c r="T291" s="51" t="str">
        <f t="shared" si="19"/>
        <v/>
      </c>
      <c r="U291" s="51" t="str">
        <f t="shared" si="19"/>
        <v/>
      </c>
      <c r="V291" s="51" t="str">
        <f t="shared" si="19"/>
        <v/>
      </c>
      <c r="W291" s="51" t="str">
        <f t="shared" si="19"/>
        <v/>
      </c>
      <c r="X291" s="51" t="str">
        <f t="shared" si="19"/>
        <v/>
      </c>
      <c r="Y291" s="51" t="str">
        <f t="shared" si="19"/>
        <v/>
      </c>
      <c r="Z291" s="65" t="str">
        <f t="shared" si="19"/>
        <v/>
      </c>
      <c r="AA291" s="66" t="str">
        <f t="shared" si="19"/>
        <v/>
      </c>
      <c r="AB291" s="66" t="str">
        <f t="shared" si="19"/>
        <v/>
      </c>
      <c r="AC291" s="66" t="str">
        <f t="shared" si="19"/>
        <v/>
      </c>
      <c r="AD291" s="66" t="str">
        <f t="shared" si="19"/>
        <v/>
      </c>
      <c r="AE291" s="66" t="str">
        <f t="shared" si="19"/>
        <v/>
      </c>
      <c r="AF291" s="66" t="str">
        <f t="shared" si="19"/>
        <v/>
      </c>
      <c r="AG291" s="66" t="str">
        <f t="shared" si="19"/>
        <v/>
      </c>
      <c r="AH291" s="66" t="str">
        <f t="shared" si="19"/>
        <v/>
      </c>
      <c r="AI291" s="66" t="str">
        <f t="shared" si="19"/>
        <v/>
      </c>
      <c r="AJ291" s="66" t="str">
        <f t="shared" si="19"/>
        <v/>
      </c>
      <c r="AK291" s="66" t="str">
        <f t="shared" si="19"/>
        <v/>
      </c>
      <c r="AL291" s="66" t="str">
        <f t="shared" si="19"/>
        <v/>
      </c>
      <c r="AM291" s="66" t="str">
        <f t="shared" si="19"/>
        <v/>
      </c>
      <c r="AN291" s="66" t="str">
        <f t="shared" si="19"/>
        <v/>
      </c>
      <c r="AO291" s="66" t="str">
        <f t="shared" si="19"/>
        <v/>
      </c>
      <c r="AP291" s="66" t="str">
        <f t="shared" si="19"/>
        <v/>
      </c>
      <c r="AQ291" s="66" t="str">
        <f t="shared" si="19"/>
        <v/>
      </c>
      <c r="AR291" s="66" t="str">
        <f t="shared" si="19"/>
        <v/>
      </c>
      <c r="AS291" s="66" t="str">
        <f t="shared" si="19"/>
        <v/>
      </c>
      <c r="AT291" s="66" t="str">
        <f t="shared" si="19"/>
        <v/>
      </c>
      <c r="AU291" s="66" t="str">
        <f t="shared" si="19"/>
        <v/>
      </c>
      <c r="AV291" s="67" t="str">
        <f t="shared" si="19"/>
        <v/>
      </c>
      <c r="AW291" s="357"/>
      <c r="AX291" s="357"/>
      <c r="AY291" s="357"/>
      <c r="AZ291" s="357"/>
      <c r="BA291" s="357"/>
      <c r="BB291" s="357"/>
      <c r="BC291" s="357"/>
      <c r="BD291" s="357"/>
      <c r="BE291" s="357"/>
      <c r="BF291" s="357"/>
      <c r="BG291" s="357"/>
      <c r="BH291" s="357"/>
      <c r="BI291" s="357"/>
      <c r="BJ291" s="357"/>
      <c r="BK291" s="357"/>
      <c r="BL291" s="357"/>
    </row>
    <row r="292" spans="1:64" ht="50.1" customHeight="1" thickBot="1">
      <c r="A292" s="735" t="s">
        <v>56</v>
      </c>
      <c r="B292" s="258"/>
      <c r="C292" s="39" t="s">
        <v>124</v>
      </c>
      <c r="D292" s="55"/>
      <c r="E292" s="55"/>
      <c r="F292" s="55"/>
      <c r="G292" s="55"/>
      <c r="H292" s="55"/>
      <c r="I292" s="55"/>
      <c r="J292" s="55"/>
      <c r="K292" s="55"/>
      <c r="L292" s="55"/>
      <c r="M292" s="55"/>
      <c r="N292" s="55"/>
      <c r="O292" s="55"/>
      <c r="P292" s="55"/>
      <c r="Q292" s="55"/>
      <c r="R292" s="55"/>
      <c r="S292" s="55"/>
      <c r="T292" s="55"/>
      <c r="U292" s="55"/>
      <c r="V292" s="55"/>
      <c r="W292" s="55"/>
      <c r="X292" s="55"/>
      <c r="Y292" s="55"/>
      <c r="Z292" s="60"/>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61"/>
      <c r="AW292" s="357"/>
      <c r="AX292" s="357"/>
      <c r="AY292" s="357"/>
      <c r="AZ292" s="357"/>
      <c r="BA292" s="357"/>
      <c r="BB292" s="357"/>
      <c r="BC292" s="357"/>
      <c r="BD292" s="357"/>
      <c r="BE292" s="357"/>
      <c r="BF292" s="357"/>
      <c r="BG292" s="357"/>
      <c r="BH292" s="357"/>
      <c r="BI292" s="357"/>
      <c r="BJ292" s="357"/>
      <c r="BK292" s="357"/>
      <c r="BL292" s="357"/>
    </row>
    <row r="293" spans="1:64" ht="14.45" customHeight="1" thickBot="1">
      <c r="A293" s="735"/>
      <c r="B293" s="261">
        <f>SUM('1 Budgetskema (UDFYLDES)'!D293:AV293)</f>
        <v>0</v>
      </c>
      <c r="C293" s="38" t="s">
        <v>126</v>
      </c>
      <c r="D293" s="53"/>
      <c r="E293" s="53"/>
      <c r="F293" s="53"/>
      <c r="G293" s="53"/>
      <c r="H293" s="53"/>
      <c r="I293" s="53"/>
      <c r="J293" s="53"/>
      <c r="K293" s="53"/>
      <c r="L293" s="53"/>
      <c r="M293" s="53"/>
      <c r="N293" s="53"/>
      <c r="O293" s="53"/>
      <c r="P293" s="53"/>
      <c r="Q293" s="53"/>
      <c r="R293" s="53"/>
      <c r="S293" s="53"/>
      <c r="T293" s="53"/>
      <c r="U293" s="53"/>
      <c r="V293" s="53"/>
      <c r="W293" s="53"/>
      <c r="X293" s="53"/>
      <c r="Y293" s="53"/>
      <c r="Z293" s="60"/>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61"/>
      <c r="AW293" s="357"/>
      <c r="AX293" s="357"/>
      <c r="AY293" s="357"/>
      <c r="AZ293" s="357"/>
      <c r="BA293" s="357"/>
      <c r="BB293" s="357"/>
      <c r="BC293" s="357"/>
      <c r="BD293" s="357"/>
      <c r="BE293" s="357"/>
      <c r="BF293" s="357"/>
      <c r="BG293" s="357"/>
      <c r="BH293" s="357"/>
      <c r="BI293" s="357"/>
      <c r="BJ293" s="357"/>
      <c r="BK293" s="357"/>
      <c r="BL293" s="357"/>
    </row>
    <row r="294" spans="1:64" ht="50.1" customHeight="1" thickBot="1">
      <c r="A294" s="735" t="s">
        <v>24</v>
      </c>
      <c r="B294" s="258"/>
      <c r="C294" s="39" t="s">
        <v>124</v>
      </c>
      <c r="D294" s="55"/>
      <c r="E294" s="55"/>
      <c r="F294" s="55"/>
      <c r="G294" s="55"/>
      <c r="H294" s="55"/>
      <c r="I294" s="55"/>
      <c r="J294" s="55"/>
      <c r="K294" s="55"/>
      <c r="L294" s="55"/>
      <c r="M294" s="55"/>
      <c r="N294" s="55"/>
      <c r="O294" s="55"/>
      <c r="P294" s="55"/>
      <c r="Q294" s="55"/>
      <c r="R294" s="55"/>
      <c r="S294" s="55"/>
      <c r="T294" s="55"/>
      <c r="U294" s="55"/>
      <c r="V294" s="55"/>
      <c r="W294" s="55"/>
      <c r="X294" s="55"/>
      <c r="Y294" s="55"/>
      <c r="Z294" s="60"/>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61"/>
      <c r="AW294" s="357"/>
      <c r="AX294" s="357"/>
      <c r="AY294" s="357"/>
      <c r="AZ294" s="357"/>
      <c r="BA294" s="357"/>
      <c r="BB294" s="357"/>
      <c r="BC294" s="357"/>
      <c r="BD294" s="357"/>
      <c r="BE294" s="357"/>
      <c r="BF294" s="357"/>
      <c r="BG294" s="357"/>
      <c r="BH294" s="357"/>
      <c r="BI294" s="357"/>
      <c r="BJ294" s="357"/>
      <c r="BK294" s="357"/>
      <c r="BL294" s="357"/>
    </row>
    <row r="295" spans="1:64" ht="14.45" customHeight="1" thickBot="1">
      <c r="A295" s="735"/>
      <c r="B295" s="261">
        <f>SUM('1 Budgetskema (UDFYLDES)'!D295:AV295)</f>
        <v>0</v>
      </c>
      <c r="C295" s="40" t="s">
        <v>126</v>
      </c>
      <c r="D295" s="53"/>
      <c r="E295" s="53"/>
      <c r="F295" s="53"/>
      <c r="G295" s="53"/>
      <c r="H295" s="53"/>
      <c r="I295" s="53"/>
      <c r="J295" s="53"/>
      <c r="K295" s="53"/>
      <c r="L295" s="53"/>
      <c r="M295" s="53"/>
      <c r="N295" s="53"/>
      <c r="O295" s="53"/>
      <c r="P295" s="53"/>
      <c r="Q295" s="53"/>
      <c r="R295" s="53"/>
      <c r="S295" s="53"/>
      <c r="T295" s="53"/>
      <c r="U295" s="53"/>
      <c r="V295" s="53"/>
      <c r="W295" s="53"/>
      <c r="X295" s="53"/>
      <c r="Y295" s="53"/>
      <c r="Z295" s="60"/>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61"/>
      <c r="AW295" s="357"/>
      <c r="AX295" s="357"/>
      <c r="AY295" s="357"/>
      <c r="AZ295" s="357"/>
      <c r="BA295" s="357"/>
      <c r="BB295" s="357"/>
      <c r="BC295" s="357"/>
      <c r="BD295" s="357"/>
      <c r="BE295" s="357"/>
      <c r="BF295" s="357"/>
      <c r="BG295" s="357"/>
      <c r="BH295" s="357"/>
      <c r="BI295" s="357"/>
      <c r="BJ295" s="357"/>
      <c r="BK295" s="357"/>
      <c r="BL295" s="357"/>
    </row>
    <row r="296" spans="1:64" ht="50.1" customHeight="1">
      <c r="A296" s="736" t="s">
        <v>149</v>
      </c>
      <c r="B296" s="258"/>
      <c r="C296" s="39" t="s">
        <v>173</v>
      </c>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7"/>
      <c r="AA296" s="148"/>
      <c r="AB296" s="148"/>
      <c r="AC296" s="148"/>
      <c r="AD296" s="148"/>
      <c r="AE296" s="148"/>
      <c r="AF296" s="148"/>
      <c r="AG296" s="148"/>
      <c r="AH296" s="148"/>
      <c r="AI296" s="148"/>
      <c r="AJ296" s="148"/>
      <c r="AK296" s="148"/>
      <c r="AL296" s="148"/>
      <c r="AM296" s="148"/>
      <c r="AN296" s="148"/>
      <c r="AO296" s="148"/>
      <c r="AP296" s="148"/>
      <c r="AQ296" s="148"/>
      <c r="AR296" s="148"/>
      <c r="AS296" s="148"/>
      <c r="AT296" s="148"/>
      <c r="AU296" s="148"/>
      <c r="AV296" s="149"/>
      <c r="AW296" s="357"/>
      <c r="AX296" s="357"/>
      <c r="AY296" s="357"/>
      <c r="AZ296" s="357"/>
      <c r="BA296" s="357"/>
      <c r="BB296" s="357"/>
      <c r="BC296" s="357"/>
      <c r="BD296" s="357"/>
      <c r="BE296" s="357"/>
      <c r="BF296" s="357"/>
      <c r="BG296" s="357"/>
      <c r="BH296" s="357"/>
      <c r="BI296" s="357"/>
      <c r="BJ296" s="357"/>
      <c r="BK296" s="357"/>
      <c r="BL296" s="357"/>
    </row>
    <row r="297" spans="1:64" ht="14.45" customHeight="1" thickBot="1">
      <c r="A297" s="737"/>
      <c r="B297" s="260">
        <f>SUM('1 Budgetskema (UDFYLDES)'!D297:AV297)</f>
        <v>0</v>
      </c>
      <c r="C297" s="76" t="s">
        <v>149</v>
      </c>
      <c r="D297" s="150"/>
      <c r="E297" s="75"/>
      <c r="F297" s="75"/>
      <c r="G297" s="75"/>
      <c r="H297" s="75"/>
      <c r="I297" s="75"/>
      <c r="J297" s="75"/>
      <c r="K297" s="75"/>
      <c r="L297" s="75"/>
      <c r="M297" s="75"/>
      <c r="N297" s="75"/>
      <c r="O297" s="75"/>
      <c r="P297" s="75"/>
      <c r="Q297" s="75"/>
      <c r="R297" s="75"/>
      <c r="S297" s="75"/>
      <c r="T297" s="75"/>
      <c r="U297" s="75"/>
      <c r="V297" s="75"/>
      <c r="W297" s="75"/>
      <c r="X297" s="75"/>
      <c r="Y297" s="75"/>
      <c r="Z297" s="60"/>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61"/>
      <c r="AW297" s="357"/>
      <c r="AX297" s="357"/>
      <c r="AY297" s="357"/>
      <c r="AZ297" s="357"/>
      <c r="BA297" s="357"/>
      <c r="BB297" s="357"/>
      <c r="BC297" s="357"/>
      <c r="BD297" s="357"/>
      <c r="BE297" s="357"/>
      <c r="BF297" s="357"/>
      <c r="BG297" s="357"/>
      <c r="BH297" s="357"/>
      <c r="BI297" s="357"/>
      <c r="BJ297" s="357"/>
      <c r="BK297" s="357"/>
      <c r="BL297" s="357"/>
    </row>
    <row r="298" spans="1:64" ht="50.1" customHeight="1">
      <c r="A298" s="736" t="s">
        <v>10</v>
      </c>
      <c r="B298" s="258"/>
      <c r="C298" s="74" t="s">
        <v>124</v>
      </c>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7"/>
      <c r="AA298" s="148"/>
      <c r="AB298" s="148"/>
      <c r="AC298" s="148"/>
      <c r="AD298" s="148"/>
      <c r="AE298" s="148"/>
      <c r="AF298" s="148"/>
      <c r="AG298" s="148"/>
      <c r="AH298" s="148"/>
      <c r="AI298" s="148"/>
      <c r="AJ298" s="148"/>
      <c r="AK298" s="148"/>
      <c r="AL298" s="148"/>
      <c r="AM298" s="148"/>
      <c r="AN298" s="148"/>
      <c r="AO298" s="148"/>
      <c r="AP298" s="148"/>
      <c r="AQ298" s="148"/>
      <c r="AR298" s="148"/>
      <c r="AS298" s="148"/>
      <c r="AT298" s="148"/>
      <c r="AU298" s="148"/>
      <c r="AV298" s="149"/>
      <c r="AW298" s="357"/>
      <c r="AX298" s="357"/>
      <c r="AY298" s="357"/>
      <c r="AZ298" s="357"/>
      <c r="BA298" s="357"/>
      <c r="BB298" s="357"/>
      <c r="BC298" s="357"/>
      <c r="BD298" s="357"/>
      <c r="BE298" s="357"/>
      <c r="BF298" s="357"/>
      <c r="BG298" s="357"/>
      <c r="BH298" s="357"/>
      <c r="BI298" s="357"/>
      <c r="BJ298" s="357"/>
      <c r="BK298" s="357"/>
      <c r="BL298" s="357"/>
    </row>
    <row r="299" spans="1:64" ht="14.45" customHeight="1" thickBot="1">
      <c r="A299" s="737"/>
      <c r="B299" s="260">
        <f>SUM('1 Budgetskema (UDFYLDES)'!D299:AV299)</f>
        <v>0</v>
      </c>
      <c r="C299" s="38" t="s">
        <v>126</v>
      </c>
      <c r="D299" s="77"/>
      <c r="E299" s="77"/>
      <c r="F299" s="77"/>
      <c r="G299" s="77"/>
      <c r="H299" s="77"/>
      <c r="I299" s="77"/>
      <c r="J299" s="77"/>
      <c r="K299" s="77"/>
      <c r="L299" s="77"/>
      <c r="M299" s="77"/>
      <c r="N299" s="77"/>
      <c r="O299" s="77"/>
      <c r="P299" s="77"/>
      <c r="Q299" s="77"/>
      <c r="R299" s="77"/>
      <c r="S299" s="77"/>
      <c r="T299" s="77"/>
      <c r="U299" s="77"/>
      <c r="V299" s="77"/>
      <c r="W299" s="77"/>
      <c r="X299" s="77"/>
      <c r="Y299" s="77"/>
      <c r="Z299" s="60"/>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61"/>
      <c r="AW299" s="357"/>
      <c r="AX299" s="357"/>
      <c r="AY299" s="357"/>
      <c r="AZ299" s="357"/>
      <c r="BA299" s="357"/>
      <c r="BB299" s="357"/>
      <c r="BC299" s="357"/>
      <c r="BD299" s="357"/>
      <c r="BE299" s="357"/>
      <c r="BF299" s="357"/>
      <c r="BG299" s="357"/>
      <c r="BH299" s="357"/>
      <c r="BI299" s="357"/>
      <c r="BJ299" s="357"/>
      <c r="BK299" s="357"/>
      <c r="BL299" s="357"/>
    </row>
    <row r="300" spans="1:64" ht="50.1" customHeight="1" thickBot="1">
      <c r="A300" s="735" t="s">
        <v>55</v>
      </c>
      <c r="B300" s="258"/>
      <c r="C300" s="41" t="s">
        <v>124</v>
      </c>
      <c r="D300" s="55"/>
      <c r="E300" s="55"/>
      <c r="F300" s="55"/>
      <c r="G300" s="55"/>
      <c r="H300" s="55"/>
      <c r="I300" s="55"/>
      <c r="J300" s="55"/>
      <c r="K300" s="55"/>
      <c r="L300" s="55"/>
      <c r="M300" s="55"/>
      <c r="N300" s="55"/>
      <c r="O300" s="55"/>
      <c r="P300" s="55"/>
      <c r="Q300" s="55"/>
      <c r="R300" s="55"/>
      <c r="S300" s="55"/>
      <c r="T300" s="55"/>
      <c r="U300" s="55"/>
      <c r="V300" s="55"/>
      <c r="W300" s="55"/>
      <c r="X300" s="55"/>
      <c r="Y300" s="55"/>
      <c r="Z300" s="60"/>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61"/>
      <c r="AW300" s="357"/>
      <c r="AX300" s="357"/>
      <c r="AY300" s="357"/>
      <c r="AZ300" s="357"/>
      <c r="BA300" s="357"/>
      <c r="BB300" s="357"/>
      <c r="BC300" s="357"/>
      <c r="BD300" s="357"/>
      <c r="BE300" s="357"/>
      <c r="BF300" s="357"/>
      <c r="BG300" s="357"/>
      <c r="BH300" s="357"/>
      <c r="BI300" s="357"/>
      <c r="BJ300" s="357"/>
      <c r="BK300" s="357"/>
      <c r="BL300" s="357"/>
    </row>
    <row r="301" spans="1:64" ht="14.45" customHeight="1" thickBot="1">
      <c r="A301" s="735"/>
      <c r="B301" s="261">
        <f>SUM('1 Budgetskema (UDFYLDES)'!D301:AV301)</f>
        <v>0</v>
      </c>
      <c r="C301" s="38" t="s">
        <v>126</v>
      </c>
      <c r="D301" s="54"/>
      <c r="E301" s="53"/>
      <c r="F301" s="53"/>
      <c r="G301" s="53"/>
      <c r="H301" s="53"/>
      <c r="I301" s="53"/>
      <c r="J301" s="53"/>
      <c r="K301" s="53"/>
      <c r="L301" s="53"/>
      <c r="M301" s="53"/>
      <c r="N301" s="53"/>
      <c r="O301" s="53"/>
      <c r="P301" s="53"/>
      <c r="Q301" s="53"/>
      <c r="R301" s="53"/>
      <c r="S301" s="53"/>
      <c r="T301" s="53"/>
      <c r="U301" s="53"/>
      <c r="V301" s="53"/>
      <c r="W301" s="53"/>
      <c r="X301" s="53"/>
      <c r="Y301" s="53"/>
      <c r="Z301" s="62"/>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4"/>
      <c r="AW301" s="357"/>
      <c r="AX301" s="357"/>
      <c r="AY301" s="357"/>
      <c r="AZ301" s="357"/>
      <c r="BA301" s="357"/>
      <c r="BB301" s="357"/>
      <c r="BC301" s="357"/>
      <c r="BD301" s="357"/>
      <c r="BE301" s="357"/>
      <c r="BF301" s="357"/>
      <c r="BG301" s="357"/>
      <c r="BH301" s="357"/>
      <c r="BI301" s="357"/>
      <c r="BJ301" s="357"/>
      <c r="BK301" s="357"/>
      <c r="BL301" s="357"/>
    </row>
    <row r="302" spans="1:64" ht="21.95" customHeight="1" thickBot="1">
      <c r="A302" s="200" t="s">
        <v>13</v>
      </c>
      <c r="B302" s="318">
        <f>SUM(B287,B291,B293,B295,B301)-B297-B299</f>
        <v>0</v>
      </c>
      <c r="C302" s="76"/>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c r="AB302" s="353"/>
      <c r="AC302" s="353"/>
      <c r="AD302" s="353"/>
      <c r="AE302" s="353"/>
      <c r="AF302" s="353"/>
      <c r="AG302" s="353"/>
      <c r="AH302" s="353"/>
      <c r="AI302" s="353"/>
      <c r="AJ302" s="353"/>
      <c r="AK302" s="353"/>
      <c r="AL302" s="353"/>
      <c r="AM302" s="353"/>
      <c r="AN302" s="353"/>
      <c r="AO302" s="353"/>
      <c r="AP302" s="353"/>
      <c r="AQ302" s="353"/>
      <c r="AR302" s="353"/>
      <c r="AS302" s="353"/>
      <c r="AT302" s="353"/>
      <c r="AU302" s="353"/>
      <c r="AV302" s="353"/>
      <c r="AW302" s="357"/>
      <c r="AX302" s="357"/>
      <c r="AY302" s="357"/>
      <c r="AZ302" s="357"/>
      <c r="BA302" s="357"/>
      <c r="BB302" s="357"/>
      <c r="BC302" s="357"/>
      <c r="BD302" s="357"/>
      <c r="BE302" s="357"/>
      <c r="BF302" s="357"/>
      <c r="BG302" s="357"/>
      <c r="BH302" s="357"/>
      <c r="BI302" s="357"/>
      <c r="BJ302" s="357"/>
      <c r="BK302" s="357"/>
      <c r="BL302" s="357"/>
    </row>
    <row r="303" spans="1:64" ht="30" customHeight="1" thickBot="1">
      <c r="A303" s="199" t="s">
        <v>217</v>
      </c>
      <c r="B303" s="193"/>
      <c r="C303" s="527">
        <f>IF(B303="",0,IF(D279="Forsknings- og videnformidlingsinstitution",IF(B302=0,0,B303/B302),IF(B287=0,0,B303/B287)))</f>
        <v>0</v>
      </c>
      <c r="D303" s="353"/>
      <c r="E303" s="353"/>
      <c r="F303" s="353"/>
      <c r="G303" s="353"/>
      <c r="H303" s="353"/>
      <c r="I303" s="353"/>
      <c r="J303" s="353"/>
      <c r="K303" s="353"/>
      <c r="L303" s="353"/>
      <c r="M303" s="353"/>
      <c r="N303" s="353"/>
      <c r="O303" s="353"/>
      <c r="P303" s="353"/>
      <c r="Q303" s="353"/>
      <c r="R303" s="353"/>
      <c r="S303" s="353"/>
      <c r="T303" s="353"/>
      <c r="U303" s="353"/>
      <c r="V303" s="353"/>
      <c r="W303" s="353"/>
      <c r="X303" s="353"/>
      <c r="Y303" s="353"/>
      <c r="Z303" s="353"/>
      <c r="AA303" s="353"/>
      <c r="AB303" s="353"/>
      <c r="AC303" s="353"/>
      <c r="AD303" s="353"/>
      <c r="AE303" s="353"/>
      <c r="AF303" s="353"/>
      <c r="AG303" s="353"/>
      <c r="AH303" s="353"/>
      <c r="AI303" s="353"/>
      <c r="AJ303" s="353"/>
      <c r="AK303" s="353"/>
      <c r="AL303" s="353"/>
      <c r="AM303" s="353"/>
      <c r="AN303" s="353"/>
      <c r="AO303" s="353"/>
      <c r="AP303" s="353"/>
      <c r="AQ303" s="353"/>
      <c r="AR303" s="353"/>
      <c r="AS303" s="353"/>
      <c r="AT303" s="353"/>
      <c r="AU303" s="353"/>
      <c r="AV303" s="353"/>
      <c r="AW303" s="357"/>
      <c r="AX303" s="357"/>
      <c r="AY303" s="357"/>
      <c r="AZ303" s="357"/>
      <c r="BA303" s="357"/>
      <c r="BB303" s="357"/>
      <c r="BC303" s="357"/>
      <c r="BD303" s="357"/>
      <c r="BE303" s="357"/>
      <c r="BF303" s="357"/>
      <c r="BG303" s="357"/>
      <c r="BH303" s="357"/>
      <c r="BI303" s="357"/>
      <c r="BJ303" s="357"/>
      <c r="BK303" s="357"/>
      <c r="BL303" s="357"/>
    </row>
    <row r="304" spans="1:64" ht="21.95" customHeight="1" thickBot="1">
      <c r="A304" s="253" t="s">
        <v>339</v>
      </c>
      <c r="B304" s="377">
        <f>SUM(B302:B303)</f>
        <v>0</v>
      </c>
      <c r="C304" s="254"/>
      <c r="D304" s="353"/>
      <c r="E304" s="353"/>
      <c r="F304" s="353"/>
      <c r="G304" s="353"/>
      <c r="H304" s="353"/>
      <c r="I304" s="353"/>
      <c r="J304" s="353"/>
      <c r="K304" s="353"/>
      <c r="L304" s="353"/>
      <c r="M304" s="353"/>
      <c r="N304" s="353"/>
      <c r="O304" s="353"/>
      <c r="P304" s="353"/>
      <c r="Q304" s="353"/>
      <c r="R304" s="353"/>
      <c r="S304" s="353"/>
      <c r="T304" s="353"/>
      <c r="U304" s="353"/>
      <c r="V304" s="353"/>
      <c r="W304" s="353"/>
      <c r="X304" s="353"/>
      <c r="Y304" s="353"/>
      <c r="Z304" s="353"/>
      <c r="AA304" s="353"/>
      <c r="AB304" s="353"/>
      <c r="AC304" s="353"/>
      <c r="AD304" s="353"/>
      <c r="AE304" s="353"/>
      <c r="AF304" s="353"/>
      <c r="AG304" s="353"/>
      <c r="AH304" s="353"/>
      <c r="AI304" s="353"/>
      <c r="AJ304" s="353"/>
      <c r="AK304" s="353"/>
      <c r="AL304" s="353"/>
      <c r="AM304" s="353"/>
      <c r="AN304" s="353"/>
      <c r="AO304" s="353"/>
      <c r="AP304" s="353"/>
      <c r="AQ304" s="353"/>
      <c r="AR304" s="353"/>
      <c r="AS304" s="353"/>
      <c r="AT304" s="353"/>
      <c r="AU304" s="353"/>
      <c r="AV304" s="353"/>
      <c r="AW304" s="357"/>
      <c r="AX304" s="357"/>
      <c r="AY304" s="357"/>
      <c r="AZ304" s="357"/>
      <c r="BA304" s="357"/>
      <c r="BB304" s="357"/>
      <c r="BC304" s="357"/>
      <c r="BD304" s="357"/>
      <c r="BE304" s="357"/>
      <c r="BF304" s="357"/>
      <c r="BG304" s="357"/>
      <c r="BH304" s="357"/>
      <c r="BI304" s="357"/>
      <c r="BJ304" s="357"/>
      <c r="BK304" s="357"/>
      <c r="BL304" s="357"/>
    </row>
    <row r="305" spans="1:64" ht="14.1" customHeight="1">
      <c r="A305" s="353"/>
      <c r="B305" s="353"/>
      <c r="C305" s="353"/>
      <c r="D305" s="353"/>
      <c r="E305" s="353"/>
      <c r="F305" s="353"/>
      <c r="G305" s="353"/>
      <c r="H305" s="353"/>
      <c r="I305" s="353"/>
      <c r="J305" s="353"/>
      <c r="K305" s="353"/>
      <c r="L305" s="353"/>
      <c r="M305" s="353"/>
      <c r="N305" s="353"/>
      <c r="O305" s="353"/>
      <c r="P305" s="353"/>
      <c r="Q305" s="353"/>
      <c r="R305" s="353"/>
      <c r="S305" s="353"/>
      <c r="T305" s="353"/>
      <c r="U305" s="353"/>
      <c r="V305" s="353"/>
      <c r="W305" s="353"/>
      <c r="X305" s="353"/>
      <c r="Y305" s="353"/>
      <c r="Z305" s="353"/>
      <c r="AA305" s="353"/>
      <c r="AB305" s="353"/>
      <c r="AC305" s="353"/>
      <c r="AD305" s="353"/>
      <c r="AE305" s="353"/>
      <c r="AF305" s="353"/>
      <c r="AG305" s="353"/>
      <c r="AH305" s="353"/>
      <c r="AI305" s="353"/>
      <c r="AJ305" s="353"/>
      <c r="AK305" s="353"/>
      <c r="AL305" s="353"/>
      <c r="AM305" s="353"/>
      <c r="AN305" s="353"/>
      <c r="AO305" s="353"/>
      <c r="AP305" s="353"/>
      <c r="AQ305" s="353"/>
      <c r="AR305" s="353"/>
      <c r="AS305" s="353"/>
      <c r="AT305" s="353"/>
      <c r="AU305" s="353"/>
      <c r="AV305" s="353"/>
      <c r="AW305" s="357"/>
      <c r="AX305" s="357"/>
      <c r="AY305" s="357"/>
      <c r="AZ305" s="357"/>
      <c r="BA305" s="357"/>
      <c r="BB305" s="357"/>
      <c r="BC305" s="357"/>
      <c r="BD305" s="357"/>
      <c r="BE305" s="357"/>
      <c r="BF305" s="357"/>
      <c r="BG305" s="357"/>
      <c r="BH305" s="357"/>
      <c r="BI305" s="357"/>
      <c r="BJ305" s="357"/>
      <c r="BK305" s="357"/>
      <c r="BL305" s="357"/>
    </row>
    <row r="306" spans="1:64" ht="14.1" customHeight="1" thickBot="1">
      <c r="A306" s="373"/>
      <c r="B306" s="373"/>
      <c r="C306" s="353"/>
      <c r="D306" s="353"/>
      <c r="E306" s="353"/>
      <c r="F306" s="353"/>
      <c r="G306" s="353"/>
      <c r="H306" s="353"/>
      <c r="I306" s="353"/>
      <c r="J306" s="353"/>
      <c r="K306" s="353"/>
      <c r="L306" s="353"/>
      <c r="M306" s="353"/>
      <c r="N306" s="353"/>
      <c r="O306" s="353"/>
      <c r="P306" s="353"/>
      <c r="Q306" s="353"/>
      <c r="R306" s="353"/>
      <c r="S306" s="353"/>
      <c r="T306" s="353"/>
      <c r="U306" s="353"/>
      <c r="V306" s="353"/>
      <c r="W306" s="353"/>
      <c r="X306" s="353"/>
      <c r="Y306" s="353"/>
      <c r="Z306" s="353"/>
      <c r="AA306" s="353"/>
      <c r="AB306" s="353"/>
      <c r="AC306" s="353"/>
      <c r="AD306" s="353"/>
      <c r="AE306" s="353"/>
      <c r="AF306" s="353"/>
      <c r="AG306" s="353"/>
      <c r="AH306" s="353"/>
      <c r="AI306" s="353"/>
      <c r="AJ306" s="353"/>
      <c r="AK306" s="353"/>
      <c r="AL306" s="353"/>
      <c r="AM306" s="353"/>
      <c r="AN306" s="353"/>
      <c r="AO306" s="353"/>
      <c r="AP306" s="353"/>
      <c r="AQ306" s="353"/>
      <c r="AR306" s="353"/>
      <c r="AS306" s="353"/>
      <c r="AT306" s="353"/>
      <c r="AU306" s="353"/>
      <c r="AV306" s="353"/>
      <c r="AW306" s="357"/>
      <c r="AX306" s="357"/>
      <c r="AY306" s="357"/>
      <c r="AZ306" s="357"/>
      <c r="BA306" s="357"/>
      <c r="BB306" s="357"/>
      <c r="BC306" s="357"/>
      <c r="BD306" s="357"/>
      <c r="BE306" s="357"/>
      <c r="BF306" s="357"/>
      <c r="BG306" s="357"/>
      <c r="BH306" s="357"/>
      <c r="BI306" s="357"/>
      <c r="BJ306" s="357"/>
      <c r="BK306" s="357"/>
      <c r="BL306" s="357"/>
    </row>
    <row r="307" spans="1:64" ht="24.95" customHeight="1" thickTop="1" thickBot="1">
      <c r="A307" s="366" t="s">
        <v>416</v>
      </c>
      <c r="B307" s="367"/>
      <c r="C307" s="358"/>
      <c r="D307" s="368"/>
      <c r="E307" s="358"/>
      <c r="F307" s="358"/>
      <c r="G307" s="358"/>
      <c r="H307" s="358"/>
      <c r="I307" s="358"/>
      <c r="J307" s="358"/>
      <c r="K307" s="358"/>
      <c r="L307" s="358"/>
      <c r="M307" s="358"/>
      <c r="N307" s="358"/>
      <c r="O307" s="358"/>
      <c r="P307" s="358"/>
      <c r="Q307" s="358"/>
      <c r="R307" s="358"/>
      <c r="S307" s="358"/>
      <c r="T307" s="358"/>
      <c r="U307" s="358"/>
      <c r="V307" s="358"/>
      <c r="W307" s="358"/>
      <c r="X307" s="358"/>
      <c r="Y307" s="358"/>
      <c r="Z307" s="358"/>
      <c r="AA307" s="358"/>
      <c r="AB307" s="358"/>
      <c r="AC307" s="358"/>
      <c r="AD307" s="358"/>
      <c r="AE307" s="358"/>
      <c r="AF307" s="358"/>
      <c r="AG307" s="358"/>
      <c r="AH307" s="358"/>
      <c r="AI307" s="358"/>
      <c r="AJ307" s="358"/>
      <c r="AK307" s="358"/>
      <c r="AL307" s="358"/>
      <c r="AM307" s="358"/>
      <c r="AN307" s="358"/>
      <c r="AO307" s="358"/>
      <c r="AP307" s="358"/>
      <c r="AQ307" s="358"/>
      <c r="AR307" s="358"/>
      <c r="AS307" s="358"/>
      <c r="AT307" s="358"/>
      <c r="AU307" s="358"/>
      <c r="AV307" s="358"/>
      <c r="AW307" s="357"/>
      <c r="AX307" s="357"/>
      <c r="AY307" s="357"/>
      <c r="AZ307" s="357"/>
      <c r="BA307" s="357"/>
      <c r="BB307" s="357"/>
      <c r="BC307" s="357"/>
      <c r="BD307" s="357"/>
      <c r="BE307" s="357"/>
      <c r="BF307" s="357"/>
      <c r="BG307" s="357"/>
      <c r="BH307" s="357"/>
      <c r="BI307" s="357"/>
      <c r="BJ307" s="357"/>
      <c r="BK307" s="357"/>
      <c r="BL307" s="357"/>
    </row>
    <row r="308" spans="1:64" ht="35.1" customHeight="1">
      <c r="A308" s="492" t="str">
        <f>IF(B309&gt;0,"Evt. P-nummer","")</f>
        <v/>
      </c>
      <c r="B308" s="512" t="s">
        <v>392</v>
      </c>
      <c r="C308" s="530" t="s">
        <v>15</v>
      </c>
      <c r="D308" s="531" t="s">
        <v>204</v>
      </c>
      <c r="E308" s="531" t="s">
        <v>113</v>
      </c>
      <c r="F308" s="532" t="s">
        <v>205</v>
      </c>
      <c r="G308" s="359"/>
      <c r="H308" s="359"/>
      <c r="I308" s="359"/>
      <c r="J308" s="359"/>
      <c r="K308" s="359"/>
      <c r="L308" s="359"/>
      <c r="M308" s="359"/>
      <c r="N308" s="359"/>
      <c r="O308" s="359"/>
      <c r="P308" s="359"/>
      <c r="Q308" s="359"/>
      <c r="R308" s="359"/>
      <c r="S308" s="359"/>
      <c r="T308" s="359"/>
      <c r="U308" s="359"/>
      <c r="V308" s="359"/>
      <c r="W308" s="359"/>
      <c r="X308" s="359"/>
      <c r="Y308" s="359"/>
      <c r="Z308" s="359"/>
      <c r="AA308" s="359"/>
      <c r="AB308" s="359"/>
      <c r="AC308" s="359"/>
      <c r="AD308" s="359"/>
      <c r="AE308" s="359"/>
      <c r="AF308" s="359"/>
      <c r="AG308" s="359"/>
      <c r="AH308" s="359"/>
      <c r="AI308" s="359"/>
      <c r="AJ308" s="359"/>
      <c r="AK308" s="359"/>
      <c r="AL308" s="359"/>
      <c r="AM308" s="359"/>
      <c r="AN308" s="359"/>
      <c r="AO308" s="359"/>
      <c r="AP308" s="359"/>
      <c r="AQ308" s="359"/>
      <c r="AR308" s="359"/>
      <c r="AS308" s="359"/>
      <c r="AT308" s="359"/>
      <c r="AU308" s="359"/>
      <c r="AV308" s="359"/>
      <c r="AW308" s="357"/>
      <c r="AX308" s="357"/>
      <c r="AY308" s="357"/>
      <c r="AZ308" s="357"/>
      <c r="BA308" s="357"/>
      <c r="BB308" s="357"/>
      <c r="BC308" s="357"/>
      <c r="BD308" s="357"/>
      <c r="BE308" s="357"/>
      <c r="BF308" s="357"/>
      <c r="BG308" s="357"/>
      <c r="BH308" s="357"/>
      <c r="BI308" s="357"/>
      <c r="BJ308" s="357"/>
      <c r="BK308" s="357"/>
      <c r="BL308" s="357"/>
    </row>
    <row r="309" spans="1:64" ht="35.1" customHeight="1" thickBot="1">
      <c r="A309" s="521"/>
      <c r="B309" s="568"/>
      <c r="C309" s="334"/>
      <c r="D309" s="274"/>
      <c r="E309" s="274"/>
      <c r="F309" s="275"/>
      <c r="G309" s="353"/>
      <c r="H309" s="353"/>
      <c r="I309" s="353"/>
      <c r="J309" s="353"/>
      <c r="K309" s="353"/>
      <c r="L309" s="353"/>
      <c r="M309" s="353"/>
      <c r="N309" s="353"/>
      <c r="O309" s="353"/>
      <c r="P309" s="353"/>
      <c r="Q309" s="353"/>
      <c r="R309" s="353"/>
      <c r="S309" s="353"/>
      <c r="T309" s="353"/>
      <c r="U309" s="353"/>
      <c r="V309" s="353"/>
      <c r="W309" s="353"/>
      <c r="X309" s="353"/>
      <c r="Y309" s="353"/>
      <c r="Z309" s="353"/>
      <c r="AA309" s="353"/>
      <c r="AB309" s="353"/>
      <c r="AC309" s="353"/>
      <c r="AD309" s="353"/>
      <c r="AE309" s="353"/>
      <c r="AF309" s="353"/>
      <c r="AG309" s="353"/>
      <c r="AH309" s="353"/>
      <c r="AI309" s="353"/>
      <c r="AJ309" s="353"/>
      <c r="AK309" s="353"/>
      <c r="AL309" s="353"/>
      <c r="AM309" s="353"/>
      <c r="AN309" s="353"/>
      <c r="AO309" s="353"/>
      <c r="AP309" s="353"/>
      <c r="AQ309" s="353"/>
      <c r="AR309" s="353"/>
      <c r="AS309" s="353"/>
      <c r="AT309" s="353"/>
      <c r="AU309" s="353"/>
      <c r="AV309" s="353"/>
      <c r="AW309" s="357"/>
      <c r="AX309" s="357"/>
      <c r="AY309" s="357"/>
      <c r="AZ309" s="357"/>
      <c r="BA309" s="357"/>
      <c r="BB309" s="357"/>
      <c r="BC309" s="357"/>
      <c r="BD309" s="357"/>
      <c r="BE309" s="357"/>
      <c r="BF309" s="357"/>
      <c r="BG309" s="357"/>
      <c r="BH309" s="357"/>
      <c r="BI309" s="357"/>
      <c r="BJ309" s="357"/>
      <c r="BK309" s="357"/>
      <c r="BL309" s="357"/>
    </row>
    <row r="310" spans="1:64" ht="35.1" customHeight="1">
      <c r="A310" s="528" t="s">
        <v>210</v>
      </c>
      <c r="B310" s="534" t="s">
        <v>406</v>
      </c>
      <c r="C310" s="750"/>
      <c r="D310" s="533" t="s">
        <v>401</v>
      </c>
      <c r="E310" s="533" t="str">
        <f>IF(D311="Ja","Privat finansiering","")</f>
        <v/>
      </c>
      <c r="F310" s="536" t="str">
        <f>IF(D311="Ja","Offentlig finansiering","")</f>
        <v/>
      </c>
      <c r="G310" s="353"/>
      <c r="H310" s="353"/>
      <c r="I310" s="353"/>
      <c r="J310" s="353"/>
      <c r="K310" s="353"/>
      <c r="L310" s="353"/>
      <c r="M310" s="353"/>
      <c r="N310" s="353"/>
      <c r="O310" s="353"/>
      <c r="P310" s="353"/>
      <c r="Q310" s="353"/>
      <c r="R310" s="353"/>
      <c r="S310" s="353"/>
      <c r="T310" s="353"/>
      <c r="U310" s="353"/>
      <c r="V310" s="353"/>
      <c r="W310" s="353"/>
      <c r="X310" s="353"/>
      <c r="Y310" s="353"/>
      <c r="Z310" s="353"/>
      <c r="AA310" s="353"/>
      <c r="AB310" s="353"/>
      <c r="AC310" s="353"/>
      <c r="AD310" s="353"/>
      <c r="AE310" s="353"/>
      <c r="AF310" s="353"/>
      <c r="AG310" s="353"/>
      <c r="AH310" s="353"/>
      <c r="AI310" s="353"/>
      <c r="AJ310" s="353"/>
      <c r="AK310" s="353"/>
      <c r="AL310" s="353"/>
      <c r="AM310" s="353"/>
      <c r="AN310" s="353"/>
      <c r="AO310" s="353"/>
      <c r="AP310" s="353"/>
      <c r="AQ310" s="353"/>
      <c r="AR310" s="353"/>
      <c r="AS310" s="353"/>
      <c r="AT310" s="353"/>
      <c r="AU310" s="353"/>
      <c r="AV310" s="353"/>
      <c r="AW310" s="357"/>
      <c r="AX310" s="357"/>
      <c r="AY310" s="357"/>
      <c r="AZ310" s="357"/>
      <c r="BA310" s="357"/>
      <c r="BB310" s="357"/>
      <c r="BC310" s="357"/>
      <c r="BD310" s="357"/>
      <c r="BE310" s="357"/>
      <c r="BF310" s="357"/>
      <c r="BG310" s="357"/>
      <c r="BH310" s="357"/>
      <c r="BI310" s="357"/>
      <c r="BJ310" s="357"/>
      <c r="BK310" s="357"/>
      <c r="BL310" s="357"/>
    </row>
    <row r="311" spans="1:64" ht="35.1" customHeight="1" thickBot="1">
      <c r="A311" s="335" t="str">
        <f>'3 Samlet budget (AUTOGENERERES)'!F335</f>
        <v/>
      </c>
      <c r="B311" s="508" t="str">
        <f>'3 Samlet budget (AUTOGENERERES)'!F336</f>
        <v/>
      </c>
      <c r="C311" s="751"/>
      <c r="D311" s="514"/>
      <c r="E311" s="539"/>
      <c r="F311" s="516"/>
      <c r="G311" s="353"/>
      <c r="H311" s="353"/>
      <c r="I311" s="353"/>
      <c r="J311" s="353"/>
      <c r="K311" s="353"/>
      <c r="L311" s="353"/>
      <c r="M311" s="353"/>
      <c r="N311" s="353"/>
      <c r="O311" s="353"/>
      <c r="P311" s="353"/>
      <c r="Q311" s="353"/>
      <c r="R311" s="353"/>
      <c r="S311" s="353"/>
      <c r="T311" s="353"/>
      <c r="U311" s="353"/>
      <c r="V311" s="353"/>
      <c r="W311" s="353"/>
      <c r="X311" s="353"/>
      <c r="Y311" s="353"/>
      <c r="Z311" s="353"/>
      <c r="AA311" s="353"/>
      <c r="AB311" s="353"/>
      <c r="AC311" s="353"/>
      <c r="AD311" s="353"/>
      <c r="AE311" s="353"/>
      <c r="AF311" s="353"/>
      <c r="AG311" s="353"/>
      <c r="AH311" s="353"/>
      <c r="AI311" s="353"/>
      <c r="AJ311" s="353"/>
      <c r="AK311" s="353"/>
      <c r="AL311" s="353"/>
      <c r="AM311" s="353"/>
      <c r="AN311" s="353"/>
      <c r="AO311" s="353"/>
      <c r="AP311" s="353"/>
      <c r="AQ311" s="353"/>
      <c r="AR311" s="353"/>
      <c r="AS311" s="353"/>
      <c r="AT311" s="353"/>
      <c r="AU311" s="353"/>
      <c r="AV311" s="353"/>
      <c r="AW311" s="357"/>
      <c r="AX311" s="357"/>
      <c r="AY311" s="357"/>
      <c r="AZ311" s="357"/>
      <c r="BA311" s="357"/>
      <c r="BB311" s="357"/>
      <c r="BC311" s="357"/>
      <c r="BD311" s="357"/>
      <c r="BE311" s="357"/>
      <c r="BF311" s="357"/>
      <c r="BG311" s="357"/>
      <c r="BH311" s="357"/>
      <c r="BI311" s="357"/>
      <c r="BJ311" s="357"/>
      <c r="BK311" s="357"/>
      <c r="BL311" s="357"/>
    </row>
    <row r="312" spans="1:64" ht="14.1" customHeight="1">
      <c r="A312" s="353"/>
      <c r="B312" s="353"/>
      <c r="C312" s="353"/>
      <c r="D312" s="353"/>
      <c r="E312" s="353"/>
      <c r="F312" s="353"/>
      <c r="G312" s="353"/>
      <c r="H312" s="353"/>
      <c r="I312" s="353"/>
      <c r="J312" s="353"/>
      <c r="K312" s="353"/>
      <c r="L312" s="353"/>
      <c r="M312" s="353"/>
      <c r="N312" s="353"/>
      <c r="O312" s="353"/>
      <c r="P312" s="353"/>
      <c r="Q312" s="353"/>
      <c r="R312" s="353"/>
      <c r="S312" s="353"/>
      <c r="T312" s="353"/>
      <c r="U312" s="353"/>
      <c r="V312" s="353"/>
      <c r="W312" s="353"/>
      <c r="X312" s="353"/>
      <c r="Y312" s="353"/>
      <c r="Z312" s="353"/>
      <c r="AA312" s="353"/>
      <c r="AB312" s="353"/>
      <c r="AC312" s="353"/>
      <c r="AD312" s="353"/>
      <c r="AE312" s="353"/>
      <c r="AF312" s="353"/>
      <c r="AG312" s="353"/>
      <c r="AH312" s="353"/>
      <c r="AI312" s="353"/>
      <c r="AJ312" s="353"/>
      <c r="AK312" s="353"/>
      <c r="AL312" s="353"/>
      <c r="AM312" s="353"/>
      <c r="AN312" s="353"/>
      <c r="AO312" s="353"/>
      <c r="AP312" s="353"/>
      <c r="AQ312" s="353"/>
      <c r="AR312" s="353"/>
      <c r="AS312" s="353"/>
      <c r="AT312" s="353"/>
      <c r="AU312" s="353"/>
      <c r="AV312" s="353"/>
      <c r="AW312" s="357"/>
      <c r="AX312" s="357"/>
      <c r="AY312" s="357"/>
      <c r="AZ312" s="357"/>
      <c r="BA312" s="357"/>
      <c r="BB312" s="357"/>
      <c r="BC312" s="357"/>
      <c r="BD312" s="357"/>
      <c r="BE312" s="357"/>
      <c r="BF312" s="357"/>
      <c r="BG312" s="357"/>
      <c r="BH312" s="357"/>
      <c r="BI312" s="357"/>
      <c r="BJ312" s="357"/>
      <c r="BK312" s="357"/>
      <c r="BL312" s="357"/>
    </row>
    <row r="313" spans="1:64" ht="15.75" customHeight="1" thickBot="1">
      <c r="A313" s="354" t="s">
        <v>431</v>
      </c>
      <c r="B313" s="354" t="s">
        <v>203</v>
      </c>
      <c r="C313" s="372" t="s">
        <v>123</v>
      </c>
      <c r="D313" s="370" t="s">
        <v>127</v>
      </c>
      <c r="E313" s="370" t="s">
        <v>128</v>
      </c>
      <c r="F313" s="370" t="s">
        <v>129</v>
      </c>
      <c r="G313" s="370" t="s">
        <v>130</v>
      </c>
      <c r="H313" s="370" t="s">
        <v>131</v>
      </c>
      <c r="I313" s="370" t="s">
        <v>132</v>
      </c>
      <c r="J313" s="370" t="s">
        <v>133</v>
      </c>
      <c r="K313" s="370" t="s">
        <v>134</v>
      </c>
      <c r="L313" s="370" t="s">
        <v>135</v>
      </c>
      <c r="M313" s="370" t="s">
        <v>136</v>
      </c>
      <c r="N313" s="370" t="s">
        <v>137</v>
      </c>
      <c r="O313" s="370" t="s">
        <v>138</v>
      </c>
      <c r="P313" s="370" t="s">
        <v>139</v>
      </c>
      <c r="Q313" s="370" t="s">
        <v>140</v>
      </c>
      <c r="R313" s="370" t="s">
        <v>141</v>
      </c>
      <c r="S313" s="370" t="s">
        <v>142</v>
      </c>
      <c r="T313" s="370" t="s">
        <v>143</v>
      </c>
      <c r="U313" s="370" t="s">
        <v>144</v>
      </c>
      <c r="V313" s="370" t="s">
        <v>145</v>
      </c>
      <c r="W313" s="370" t="s">
        <v>146</v>
      </c>
      <c r="X313" s="370" t="s">
        <v>147</v>
      </c>
      <c r="Y313" s="370" t="s">
        <v>148</v>
      </c>
      <c r="Z313" s="371" t="s">
        <v>155</v>
      </c>
      <c r="AA313" s="357"/>
      <c r="AB313" s="357"/>
      <c r="AC313" s="357"/>
      <c r="AD313" s="357"/>
      <c r="AE313" s="357"/>
      <c r="AF313" s="357"/>
      <c r="AG313" s="357"/>
      <c r="AH313" s="357"/>
      <c r="AI313" s="357"/>
      <c r="AJ313" s="357"/>
      <c r="AK313" s="357"/>
      <c r="AL313" s="357"/>
      <c r="AM313" s="357"/>
      <c r="AN313" s="357"/>
      <c r="AO313" s="357"/>
      <c r="AP313" s="357"/>
      <c r="AQ313" s="357"/>
      <c r="AR313" s="357"/>
      <c r="AS313" s="357"/>
      <c r="AT313" s="357"/>
      <c r="AU313" s="357"/>
      <c r="AV313" s="357"/>
      <c r="AW313" s="357"/>
      <c r="AX313" s="357"/>
      <c r="AY313" s="357"/>
      <c r="AZ313" s="357"/>
      <c r="BA313" s="357"/>
      <c r="BB313" s="357"/>
      <c r="BC313" s="357"/>
      <c r="BD313" s="357"/>
      <c r="BE313" s="357"/>
      <c r="BF313" s="357"/>
      <c r="BG313" s="357"/>
      <c r="BH313" s="357"/>
      <c r="BI313" s="357"/>
      <c r="BJ313" s="357"/>
      <c r="BK313" s="357"/>
      <c r="BL313" s="357"/>
    </row>
    <row r="314" spans="1:64" ht="50.1" customHeight="1">
      <c r="A314" s="736" t="s">
        <v>54</v>
      </c>
      <c r="B314" s="262"/>
      <c r="C314" s="46" t="s">
        <v>124</v>
      </c>
      <c r="D314" s="55"/>
      <c r="E314" s="55"/>
      <c r="F314" s="55"/>
      <c r="G314" s="55"/>
      <c r="H314" s="55"/>
      <c r="I314" s="55"/>
      <c r="J314" s="55"/>
      <c r="K314" s="55"/>
      <c r="L314" s="55"/>
      <c r="M314" s="55"/>
      <c r="N314" s="55"/>
      <c r="O314" s="55"/>
      <c r="P314" s="55"/>
      <c r="Q314" s="55"/>
      <c r="R314" s="55"/>
      <c r="S314" s="55"/>
      <c r="T314" s="55"/>
      <c r="U314" s="55"/>
      <c r="V314" s="55"/>
      <c r="W314" s="55"/>
      <c r="X314" s="55"/>
      <c r="Y314" s="55"/>
      <c r="Z314" s="57"/>
      <c r="AA314" s="58"/>
      <c r="AB314" s="58"/>
      <c r="AC314" s="58"/>
      <c r="AD314" s="58"/>
      <c r="AE314" s="58"/>
      <c r="AF314" s="58"/>
      <c r="AG314" s="58"/>
      <c r="AH314" s="58"/>
      <c r="AI314" s="58"/>
      <c r="AJ314" s="58"/>
      <c r="AK314" s="58"/>
      <c r="AL314" s="58"/>
      <c r="AM314" s="58"/>
      <c r="AN314" s="58"/>
      <c r="AO314" s="58"/>
      <c r="AP314" s="58"/>
      <c r="AQ314" s="58"/>
      <c r="AR314" s="58"/>
      <c r="AS314" s="58"/>
      <c r="AT314" s="58"/>
      <c r="AU314" s="58"/>
      <c r="AV314" s="59"/>
      <c r="AW314" s="357"/>
      <c r="AX314" s="357"/>
      <c r="AY314" s="357"/>
      <c r="AZ314" s="357"/>
      <c r="BA314" s="357"/>
      <c r="BB314" s="357"/>
      <c r="BC314" s="357"/>
      <c r="BD314" s="357"/>
      <c r="BE314" s="357"/>
      <c r="BF314" s="357"/>
      <c r="BG314" s="357"/>
      <c r="BH314" s="357"/>
      <c r="BI314" s="357"/>
      <c r="BJ314" s="357"/>
      <c r="BK314" s="357"/>
      <c r="BL314" s="357"/>
    </row>
    <row r="315" spans="1:64" ht="14.45" customHeight="1">
      <c r="A315" s="738"/>
      <c r="B315" s="255"/>
      <c r="C315" s="37" t="s">
        <v>125</v>
      </c>
      <c r="D315" s="42"/>
      <c r="E315" s="42"/>
      <c r="F315" s="42"/>
      <c r="G315" s="42"/>
      <c r="H315" s="42"/>
      <c r="I315" s="42"/>
      <c r="J315" s="42"/>
      <c r="K315" s="42"/>
      <c r="L315" s="42"/>
      <c r="M315" s="42"/>
      <c r="N315" s="42"/>
      <c r="O315" s="42"/>
      <c r="P315" s="42"/>
      <c r="Q315" s="42"/>
      <c r="R315" s="42"/>
      <c r="S315" s="42"/>
      <c r="T315" s="42"/>
      <c r="U315" s="42"/>
      <c r="V315" s="42"/>
      <c r="W315" s="42"/>
      <c r="X315" s="42"/>
      <c r="Y315" s="42"/>
      <c r="Z315" s="60"/>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61"/>
      <c r="AW315" s="357"/>
      <c r="AX315" s="357"/>
      <c r="AY315" s="357"/>
      <c r="AZ315" s="357"/>
      <c r="BA315" s="357"/>
      <c r="BB315" s="357"/>
      <c r="BC315" s="357"/>
      <c r="BD315" s="357"/>
      <c r="BE315" s="357"/>
      <c r="BF315" s="357"/>
      <c r="BG315" s="357"/>
      <c r="BH315" s="357"/>
      <c r="BI315" s="357"/>
      <c r="BJ315" s="357"/>
      <c r="BK315" s="357"/>
      <c r="BL315" s="357"/>
    </row>
    <row r="316" spans="1:64" ht="14.45" customHeight="1" thickBot="1">
      <c r="A316" s="738"/>
      <c r="B316" s="256" t="str">
        <f>_xlfn.CONCAT(SUM('1 Budgetskema (UDFYLDES)'!D316:AV316)," timer")</f>
        <v>0 timer</v>
      </c>
      <c r="C316" s="37" t="s">
        <v>9</v>
      </c>
      <c r="D316" s="42"/>
      <c r="E316" s="42"/>
      <c r="F316" s="42"/>
      <c r="G316" s="42"/>
      <c r="H316" s="42"/>
      <c r="I316" s="42"/>
      <c r="J316" s="42"/>
      <c r="K316" s="42"/>
      <c r="L316" s="42"/>
      <c r="M316" s="42"/>
      <c r="N316" s="42"/>
      <c r="O316" s="42"/>
      <c r="P316" s="42"/>
      <c r="Q316" s="42"/>
      <c r="R316" s="42"/>
      <c r="S316" s="42"/>
      <c r="T316" s="42"/>
      <c r="U316" s="42"/>
      <c r="V316" s="42"/>
      <c r="W316" s="42"/>
      <c r="X316" s="42"/>
      <c r="Y316" s="42"/>
      <c r="Z316" s="60"/>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61"/>
      <c r="AW316" s="357"/>
      <c r="AX316" s="357"/>
      <c r="AY316" s="357"/>
      <c r="AZ316" s="357"/>
      <c r="BA316" s="357"/>
      <c r="BB316" s="357"/>
      <c r="BC316" s="357"/>
      <c r="BD316" s="357"/>
      <c r="BE316" s="357"/>
      <c r="BF316" s="357"/>
      <c r="BG316" s="357"/>
      <c r="BH316" s="357"/>
      <c r="BI316" s="357"/>
      <c r="BJ316" s="357"/>
      <c r="BK316" s="357"/>
      <c r="BL316" s="357"/>
    </row>
    <row r="317" spans="1:64" ht="14.45" customHeight="1" thickBot="1">
      <c r="A317" s="737"/>
      <c r="B317" s="257">
        <f>SUM('1 Budgetskema (UDFYLDES)'!D317:AV317)</f>
        <v>0</v>
      </c>
      <c r="C317" s="38" t="s">
        <v>126</v>
      </c>
      <c r="D317" s="52" t="str">
        <f>IF(D315*D316=0,"",(D315*D316))</f>
        <v/>
      </c>
      <c r="E317" s="52" t="str">
        <f t="shared" ref="E317:AV317" si="20">IF(E315*E316=0,"",(E315*E316))</f>
        <v/>
      </c>
      <c r="F317" s="52" t="str">
        <f t="shared" si="20"/>
        <v/>
      </c>
      <c r="G317" s="52" t="str">
        <f t="shared" si="20"/>
        <v/>
      </c>
      <c r="H317" s="52" t="str">
        <f t="shared" si="20"/>
        <v/>
      </c>
      <c r="I317" s="52" t="str">
        <f t="shared" si="20"/>
        <v/>
      </c>
      <c r="J317" s="52" t="str">
        <f t="shared" si="20"/>
        <v/>
      </c>
      <c r="K317" s="52" t="str">
        <f t="shared" si="20"/>
        <v/>
      </c>
      <c r="L317" s="52" t="str">
        <f t="shared" si="20"/>
        <v/>
      </c>
      <c r="M317" s="52" t="str">
        <f t="shared" si="20"/>
        <v/>
      </c>
      <c r="N317" s="52" t="str">
        <f t="shared" si="20"/>
        <v/>
      </c>
      <c r="O317" s="52" t="str">
        <f t="shared" si="20"/>
        <v/>
      </c>
      <c r="P317" s="52" t="str">
        <f t="shared" si="20"/>
        <v/>
      </c>
      <c r="Q317" s="52" t="str">
        <f t="shared" si="20"/>
        <v/>
      </c>
      <c r="R317" s="52" t="str">
        <f t="shared" si="20"/>
        <v/>
      </c>
      <c r="S317" s="52" t="str">
        <f t="shared" si="20"/>
        <v/>
      </c>
      <c r="T317" s="52" t="str">
        <f t="shared" si="20"/>
        <v/>
      </c>
      <c r="U317" s="52" t="str">
        <f t="shared" si="20"/>
        <v/>
      </c>
      <c r="V317" s="52" t="str">
        <f t="shared" si="20"/>
        <v/>
      </c>
      <c r="W317" s="52" t="str">
        <f t="shared" si="20"/>
        <v/>
      </c>
      <c r="X317" s="52" t="str">
        <f t="shared" si="20"/>
        <v/>
      </c>
      <c r="Y317" s="52" t="str">
        <f t="shared" si="20"/>
        <v/>
      </c>
      <c r="Z317" s="65" t="str">
        <f t="shared" si="20"/>
        <v/>
      </c>
      <c r="AA317" s="66" t="str">
        <f t="shared" si="20"/>
        <v/>
      </c>
      <c r="AB317" s="66" t="str">
        <f t="shared" si="20"/>
        <v/>
      </c>
      <c r="AC317" s="66" t="str">
        <f t="shared" si="20"/>
        <v/>
      </c>
      <c r="AD317" s="66" t="str">
        <f t="shared" si="20"/>
        <v/>
      </c>
      <c r="AE317" s="66" t="str">
        <f t="shared" si="20"/>
        <v/>
      </c>
      <c r="AF317" s="66" t="str">
        <f t="shared" si="20"/>
        <v/>
      </c>
      <c r="AG317" s="66" t="str">
        <f t="shared" si="20"/>
        <v/>
      </c>
      <c r="AH317" s="66" t="str">
        <f t="shared" si="20"/>
        <v/>
      </c>
      <c r="AI317" s="66" t="str">
        <f t="shared" si="20"/>
        <v/>
      </c>
      <c r="AJ317" s="66" t="str">
        <f t="shared" si="20"/>
        <v/>
      </c>
      <c r="AK317" s="66" t="str">
        <f t="shared" si="20"/>
        <v/>
      </c>
      <c r="AL317" s="66" t="str">
        <f t="shared" si="20"/>
        <v/>
      </c>
      <c r="AM317" s="66" t="str">
        <f t="shared" si="20"/>
        <v/>
      </c>
      <c r="AN317" s="66" t="str">
        <f t="shared" si="20"/>
        <v/>
      </c>
      <c r="AO317" s="66" t="str">
        <f t="shared" si="20"/>
        <v/>
      </c>
      <c r="AP317" s="66" t="str">
        <f t="shared" si="20"/>
        <v/>
      </c>
      <c r="AQ317" s="66" t="str">
        <f t="shared" si="20"/>
        <v/>
      </c>
      <c r="AR317" s="66" t="str">
        <f t="shared" si="20"/>
        <v/>
      </c>
      <c r="AS317" s="66" t="str">
        <f t="shared" si="20"/>
        <v/>
      </c>
      <c r="AT317" s="66" t="str">
        <f t="shared" si="20"/>
        <v/>
      </c>
      <c r="AU317" s="66" t="str">
        <f t="shared" si="20"/>
        <v/>
      </c>
      <c r="AV317" s="67" t="str">
        <f t="shared" si="20"/>
        <v/>
      </c>
      <c r="AW317" s="357"/>
      <c r="AX317" s="357"/>
      <c r="AY317" s="357"/>
      <c r="AZ317" s="357"/>
      <c r="BA317" s="357"/>
      <c r="BB317" s="357"/>
      <c r="BC317" s="357"/>
      <c r="BD317" s="357"/>
      <c r="BE317" s="357"/>
      <c r="BF317" s="357"/>
      <c r="BG317" s="357"/>
      <c r="BH317" s="357"/>
      <c r="BI317" s="357"/>
      <c r="BJ317" s="357"/>
      <c r="BK317" s="357"/>
      <c r="BL317" s="357"/>
    </row>
    <row r="318" spans="1:64" ht="50.1" customHeight="1">
      <c r="A318" s="738" t="s">
        <v>3</v>
      </c>
      <c r="B318" s="258"/>
      <c r="C318" s="41" t="s">
        <v>124</v>
      </c>
      <c r="D318" s="145"/>
      <c r="E318" s="56"/>
      <c r="F318" s="56"/>
      <c r="G318" s="56"/>
      <c r="H318" s="56"/>
      <c r="I318" s="56"/>
      <c r="J318" s="56"/>
      <c r="K318" s="56"/>
      <c r="L318" s="56"/>
      <c r="M318" s="56"/>
      <c r="N318" s="56"/>
      <c r="O318" s="56"/>
      <c r="P318" s="56"/>
      <c r="Q318" s="56"/>
      <c r="R318" s="56"/>
      <c r="S318" s="56"/>
      <c r="T318" s="56"/>
      <c r="U318" s="56"/>
      <c r="V318" s="56"/>
      <c r="W318" s="56"/>
      <c r="X318" s="56"/>
      <c r="Y318" s="56"/>
      <c r="Z318" s="60"/>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61"/>
      <c r="AW318" s="357"/>
      <c r="AX318" s="357"/>
      <c r="AY318" s="357"/>
      <c r="AZ318" s="357"/>
      <c r="BA318" s="357"/>
      <c r="BB318" s="357"/>
      <c r="BC318" s="357"/>
      <c r="BD318" s="357"/>
      <c r="BE318" s="357"/>
      <c r="BF318" s="357"/>
      <c r="BG318" s="357"/>
      <c r="BH318" s="357"/>
      <c r="BI318" s="357"/>
      <c r="BJ318" s="357"/>
      <c r="BK318" s="357"/>
      <c r="BL318" s="357"/>
    </row>
    <row r="319" spans="1:64" ht="14.45" customHeight="1">
      <c r="A319" s="738"/>
      <c r="B319" s="259"/>
      <c r="C319" s="37" t="s">
        <v>125</v>
      </c>
      <c r="D319" s="42"/>
      <c r="E319" s="42"/>
      <c r="F319" s="42"/>
      <c r="G319" s="42"/>
      <c r="H319" s="42"/>
      <c r="I319" s="42"/>
      <c r="J319" s="42"/>
      <c r="K319" s="42"/>
      <c r="L319" s="42"/>
      <c r="M319" s="42"/>
      <c r="N319" s="42"/>
      <c r="O319" s="42"/>
      <c r="P319" s="42"/>
      <c r="Q319" s="42"/>
      <c r="R319" s="42"/>
      <c r="S319" s="42"/>
      <c r="T319" s="42"/>
      <c r="U319" s="42"/>
      <c r="V319" s="42"/>
      <c r="W319" s="42"/>
      <c r="X319" s="42"/>
      <c r="Y319" s="42"/>
      <c r="Z319" s="60"/>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61"/>
      <c r="AW319" s="357"/>
      <c r="AX319" s="357"/>
      <c r="AY319" s="357"/>
      <c r="AZ319" s="357"/>
      <c r="BA319" s="357"/>
      <c r="BB319" s="357"/>
      <c r="BC319" s="357"/>
      <c r="BD319" s="357"/>
      <c r="BE319" s="357"/>
      <c r="BF319" s="357"/>
      <c r="BG319" s="357"/>
      <c r="BH319" s="357"/>
      <c r="BI319" s="357"/>
      <c r="BJ319" s="357"/>
      <c r="BK319" s="357"/>
      <c r="BL319" s="357"/>
    </row>
    <row r="320" spans="1:64" ht="14.45" customHeight="1">
      <c r="A320" s="738"/>
      <c r="B320" s="259"/>
      <c r="C320" s="37" t="s">
        <v>9</v>
      </c>
      <c r="D320" s="42"/>
      <c r="E320" s="42"/>
      <c r="F320" s="42"/>
      <c r="G320" s="42"/>
      <c r="H320" s="42"/>
      <c r="I320" s="42"/>
      <c r="J320" s="42"/>
      <c r="K320" s="42"/>
      <c r="L320" s="42"/>
      <c r="M320" s="42"/>
      <c r="N320" s="42"/>
      <c r="O320" s="42"/>
      <c r="P320" s="42"/>
      <c r="Q320" s="42"/>
      <c r="R320" s="42"/>
      <c r="S320" s="42"/>
      <c r="T320" s="42"/>
      <c r="U320" s="42"/>
      <c r="V320" s="42"/>
      <c r="W320" s="42"/>
      <c r="X320" s="42"/>
      <c r="Y320" s="42"/>
      <c r="Z320" s="60"/>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61"/>
      <c r="AW320" s="357"/>
      <c r="AX320" s="357"/>
      <c r="AY320" s="357"/>
      <c r="AZ320" s="357"/>
      <c r="BA320" s="357"/>
      <c r="BB320" s="357"/>
      <c r="BC320" s="357"/>
      <c r="BD320" s="357"/>
      <c r="BE320" s="357"/>
      <c r="BF320" s="357"/>
      <c r="BG320" s="357"/>
      <c r="BH320" s="357"/>
      <c r="BI320" s="357"/>
      <c r="BJ320" s="357"/>
      <c r="BK320" s="357"/>
      <c r="BL320" s="357"/>
    </row>
    <row r="321" spans="1:64" ht="14.45" customHeight="1" thickBot="1">
      <c r="A321" s="738"/>
      <c r="B321" s="260">
        <f>SUM('1 Budgetskema (UDFYLDES)'!D321:AV321)</f>
        <v>0</v>
      </c>
      <c r="C321" s="40" t="s">
        <v>126</v>
      </c>
      <c r="D321" s="51" t="str">
        <f t="shared" ref="D321:AV321" si="21">IF(D319*D320=0,"",(D319*D320))</f>
        <v/>
      </c>
      <c r="E321" s="51" t="str">
        <f t="shared" si="21"/>
        <v/>
      </c>
      <c r="F321" s="51" t="str">
        <f t="shared" si="21"/>
        <v/>
      </c>
      <c r="G321" s="51" t="str">
        <f t="shared" si="21"/>
        <v/>
      </c>
      <c r="H321" s="51" t="str">
        <f t="shared" si="21"/>
        <v/>
      </c>
      <c r="I321" s="51" t="str">
        <f t="shared" si="21"/>
        <v/>
      </c>
      <c r="J321" s="51" t="str">
        <f t="shared" si="21"/>
        <v/>
      </c>
      <c r="K321" s="51" t="str">
        <f t="shared" si="21"/>
        <v/>
      </c>
      <c r="L321" s="51" t="str">
        <f t="shared" si="21"/>
        <v/>
      </c>
      <c r="M321" s="51" t="str">
        <f t="shared" si="21"/>
        <v/>
      </c>
      <c r="N321" s="51" t="str">
        <f t="shared" si="21"/>
        <v/>
      </c>
      <c r="O321" s="51" t="str">
        <f t="shared" si="21"/>
        <v/>
      </c>
      <c r="P321" s="51" t="str">
        <f t="shared" si="21"/>
        <v/>
      </c>
      <c r="Q321" s="51" t="str">
        <f t="shared" si="21"/>
        <v/>
      </c>
      <c r="R321" s="51" t="str">
        <f t="shared" si="21"/>
        <v/>
      </c>
      <c r="S321" s="51" t="str">
        <f t="shared" si="21"/>
        <v/>
      </c>
      <c r="T321" s="51" t="str">
        <f t="shared" si="21"/>
        <v/>
      </c>
      <c r="U321" s="51" t="str">
        <f t="shared" si="21"/>
        <v/>
      </c>
      <c r="V321" s="51" t="str">
        <f t="shared" si="21"/>
        <v/>
      </c>
      <c r="W321" s="51" t="str">
        <f t="shared" si="21"/>
        <v/>
      </c>
      <c r="X321" s="51" t="str">
        <f t="shared" si="21"/>
        <v/>
      </c>
      <c r="Y321" s="51" t="str">
        <f t="shared" si="21"/>
        <v/>
      </c>
      <c r="Z321" s="65" t="str">
        <f t="shared" si="21"/>
        <v/>
      </c>
      <c r="AA321" s="66" t="str">
        <f t="shared" si="21"/>
        <v/>
      </c>
      <c r="AB321" s="66" t="str">
        <f t="shared" si="21"/>
        <v/>
      </c>
      <c r="AC321" s="66" t="str">
        <f t="shared" si="21"/>
        <v/>
      </c>
      <c r="AD321" s="66" t="str">
        <f t="shared" si="21"/>
        <v/>
      </c>
      <c r="AE321" s="66" t="str">
        <f t="shared" si="21"/>
        <v/>
      </c>
      <c r="AF321" s="66" t="str">
        <f t="shared" si="21"/>
        <v/>
      </c>
      <c r="AG321" s="66" t="str">
        <f t="shared" si="21"/>
        <v/>
      </c>
      <c r="AH321" s="66" t="str">
        <f t="shared" si="21"/>
        <v/>
      </c>
      <c r="AI321" s="66" t="str">
        <f t="shared" si="21"/>
        <v/>
      </c>
      <c r="AJ321" s="66" t="str">
        <f t="shared" si="21"/>
        <v/>
      </c>
      <c r="AK321" s="66" t="str">
        <f t="shared" si="21"/>
        <v/>
      </c>
      <c r="AL321" s="66" t="str">
        <f t="shared" si="21"/>
        <v/>
      </c>
      <c r="AM321" s="66" t="str">
        <f t="shared" si="21"/>
        <v/>
      </c>
      <c r="AN321" s="66" t="str">
        <f t="shared" si="21"/>
        <v/>
      </c>
      <c r="AO321" s="66" t="str">
        <f t="shared" si="21"/>
        <v/>
      </c>
      <c r="AP321" s="66" t="str">
        <f t="shared" si="21"/>
        <v/>
      </c>
      <c r="AQ321" s="66" t="str">
        <f t="shared" si="21"/>
        <v/>
      </c>
      <c r="AR321" s="66" t="str">
        <f t="shared" si="21"/>
        <v/>
      </c>
      <c r="AS321" s="66" t="str">
        <f t="shared" si="21"/>
        <v/>
      </c>
      <c r="AT321" s="66" t="str">
        <f t="shared" si="21"/>
        <v/>
      </c>
      <c r="AU321" s="66" t="str">
        <f t="shared" si="21"/>
        <v/>
      </c>
      <c r="AV321" s="67" t="str">
        <f t="shared" si="21"/>
        <v/>
      </c>
      <c r="AW321" s="357"/>
      <c r="AX321" s="357"/>
      <c r="AY321" s="357"/>
      <c r="AZ321" s="357"/>
      <c r="BA321" s="357"/>
      <c r="BB321" s="357"/>
      <c r="BC321" s="357"/>
      <c r="BD321" s="357"/>
      <c r="BE321" s="357"/>
      <c r="BF321" s="357"/>
      <c r="BG321" s="357"/>
      <c r="BH321" s="357"/>
      <c r="BI321" s="357"/>
      <c r="BJ321" s="357"/>
      <c r="BK321" s="357"/>
      <c r="BL321" s="357"/>
    </row>
    <row r="322" spans="1:64" ht="50.1" customHeight="1" thickBot="1">
      <c r="A322" s="735" t="s">
        <v>56</v>
      </c>
      <c r="B322" s="258"/>
      <c r="C322" s="39" t="s">
        <v>124</v>
      </c>
      <c r="D322" s="55"/>
      <c r="E322" s="55"/>
      <c r="F322" s="55"/>
      <c r="G322" s="55"/>
      <c r="H322" s="55"/>
      <c r="I322" s="55"/>
      <c r="J322" s="55"/>
      <c r="K322" s="55"/>
      <c r="L322" s="55"/>
      <c r="M322" s="55"/>
      <c r="N322" s="55"/>
      <c r="O322" s="55"/>
      <c r="P322" s="55"/>
      <c r="Q322" s="55"/>
      <c r="R322" s="55"/>
      <c r="S322" s="55"/>
      <c r="T322" s="55"/>
      <c r="U322" s="55"/>
      <c r="V322" s="55"/>
      <c r="W322" s="55"/>
      <c r="X322" s="55"/>
      <c r="Y322" s="55"/>
      <c r="Z322" s="60"/>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61"/>
      <c r="AW322" s="357"/>
      <c r="AX322" s="357"/>
      <c r="AY322" s="357"/>
      <c r="AZ322" s="357"/>
      <c r="BA322" s="357"/>
      <c r="BB322" s="357"/>
      <c r="BC322" s="357"/>
      <c r="BD322" s="357"/>
      <c r="BE322" s="357"/>
      <c r="BF322" s="357"/>
      <c r="BG322" s="357"/>
      <c r="BH322" s="357"/>
      <c r="BI322" s="357"/>
      <c r="BJ322" s="357"/>
      <c r="BK322" s="357"/>
      <c r="BL322" s="357"/>
    </row>
    <row r="323" spans="1:64" ht="14.45" customHeight="1" thickBot="1">
      <c r="A323" s="735"/>
      <c r="B323" s="261">
        <f>SUM('1 Budgetskema (UDFYLDES)'!D323:AV323)</f>
        <v>0</v>
      </c>
      <c r="C323" s="38" t="s">
        <v>126</v>
      </c>
      <c r="D323" s="53"/>
      <c r="E323" s="53"/>
      <c r="F323" s="53"/>
      <c r="G323" s="53"/>
      <c r="H323" s="53"/>
      <c r="I323" s="53"/>
      <c r="J323" s="53"/>
      <c r="K323" s="53"/>
      <c r="L323" s="53"/>
      <c r="M323" s="53"/>
      <c r="N323" s="53"/>
      <c r="O323" s="53"/>
      <c r="P323" s="53"/>
      <c r="Q323" s="53"/>
      <c r="R323" s="53"/>
      <c r="S323" s="53"/>
      <c r="T323" s="53"/>
      <c r="U323" s="53"/>
      <c r="V323" s="53"/>
      <c r="W323" s="53"/>
      <c r="X323" s="53"/>
      <c r="Y323" s="53"/>
      <c r="Z323" s="60"/>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61"/>
      <c r="AW323" s="357"/>
      <c r="AX323" s="357"/>
      <c r="AY323" s="357"/>
      <c r="AZ323" s="357"/>
      <c r="BA323" s="357"/>
      <c r="BB323" s="357"/>
      <c r="BC323" s="357"/>
      <c r="BD323" s="357"/>
      <c r="BE323" s="357"/>
      <c r="BF323" s="357"/>
      <c r="BG323" s="357"/>
      <c r="BH323" s="357"/>
      <c r="BI323" s="357"/>
      <c r="BJ323" s="357"/>
      <c r="BK323" s="357"/>
      <c r="BL323" s="357"/>
    </row>
    <row r="324" spans="1:64" ht="50.1" customHeight="1" thickBot="1">
      <c r="A324" s="735" t="s">
        <v>24</v>
      </c>
      <c r="B324" s="258"/>
      <c r="C324" s="39" t="s">
        <v>124</v>
      </c>
      <c r="D324" s="55"/>
      <c r="E324" s="55"/>
      <c r="F324" s="55"/>
      <c r="G324" s="55"/>
      <c r="H324" s="55"/>
      <c r="I324" s="55"/>
      <c r="J324" s="55"/>
      <c r="K324" s="55"/>
      <c r="L324" s="55"/>
      <c r="M324" s="55"/>
      <c r="N324" s="55"/>
      <c r="O324" s="55"/>
      <c r="P324" s="55"/>
      <c r="Q324" s="55"/>
      <c r="R324" s="55"/>
      <c r="S324" s="55"/>
      <c r="T324" s="55"/>
      <c r="U324" s="55"/>
      <c r="V324" s="55"/>
      <c r="W324" s="55"/>
      <c r="X324" s="55"/>
      <c r="Y324" s="55"/>
      <c r="Z324" s="60"/>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61"/>
      <c r="AW324" s="357"/>
      <c r="AX324" s="357"/>
      <c r="AY324" s="357"/>
      <c r="AZ324" s="357"/>
      <c r="BA324" s="357"/>
      <c r="BB324" s="357"/>
      <c r="BC324" s="357"/>
      <c r="BD324" s="357"/>
      <c r="BE324" s="357"/>
      <c r="BF324" s="357"/>
      <c r="BG324" s="357"/>
      <c r="BH324" s="357"/>
      <c r="BI324" s="357"/>
      <c r="BJ324" s="357"/>
      <c r="BK324" s="357"/>
      <c r="BL324" s="357"/>
    </row>
    <row r="325" spans="1:64" ht="14.45" customHeight="1" thickBot="1">
      <c r="A325" s="735"/>
      <c r="B325" s="261">
        <f>SUM('1 Budgetskema (UDFYLDES)'!D325:AV325)</f>
        <v>0</v>
      </c>
      <c r="C325" s="40" t="s">
        <v>126</v>
      </c>
      <c r="D325" s="53"/>
      <c r="E325" s="53"/>
      <c r="F325" s="53"/>
      <c r="G325" s="53"/>
      <c r="H325" s="53"/>
      <c r="I325" s="53"/>
      <c r="J325" s="53"/>
      <c r="K325" s="53"/>
      <c r="L325" s="53"/>
      <c r="M325" s="53"/>
      <c r="N325" s="53"/>
      <c r="O325" s="53"/>
      <c r="P325" s="53"/>
      <c r="Q325" s="53"/>
      <c r="R325" s="53"/>
      <c r="S325" s="53"/>
      <c r="T325" s="53"/>
      <c r="U325" s="53"/>
      <c r="V325" s="53"/>
      <c r="W325" s="53"/>
      <c r="X325" s="53"/>
      <c r="Y325" s="53"/>
      <c r="Z325" s="60"/>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61"/>
      <c r="AW325" s="357"/>
      <c r="AX325" s="357"/>
      <c r="AY325" s="357"/>
      <c r="AZ325" s="357"/>
      <c r="BA325" s="357"/>
      <c r="BB325" s="357"/>
      <c r="BC325" s="357"/>
      <c r="BD325" s="357"/>
      <c r="BE325" s="357"/>
      <c r="BF325" s="357"/>
      <c r="BG325" s="357"/>
      <c r="BH325" s="357"/>
      <c r="BI325" s="357"/>
      <c r="BJ325" s="357"/>
      <c r="BK325" s="357"/>
      <c r="BL325" s="357"/>
    </row>
    <row r="326" spans="1:64" ht="50.1" customHeight="1">
      <c r="A326" s="736" t="s">
        <v>149</v>
      </c>
      <c r="B326" s="258"/>
      <c r="C326" s="39" t="s">
        <v>173</v>
      </c>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6"/>
      <c r="Z326" s="147"/>
      <c r="AA326" s="148"/>
      <c r="AB326" s="148"/>
      <c r="AC326" s="148"/>
      <c r="AD326" s="148"/>
      <c r="AE326" s="148"/>
      <c r="AF326" s="148"/>
      <c r="AG326" s="148"/>
      <c r="AH326" s="148"/>
      <c r="AI326" s="148"/>
      <c r="AJ326" s="148"/>
      <c r="AK326" s="148"/>
      <c r="AL326" s="148"/>
      <c r="AM326" s="148"/>
      <c r="AN326" s="148"/>
      <c r="AO326" s="148"/>
      <c r="AP326" s="148"/>
      <c r="AQ326" s="148"/>
      <c r="AR326" s="148"/>
      <c r="AS326" s="148"/>
      <c r="AT326" s="148"/>
      <c r="AU326" s="148"/>
      <c r="AV326" s="149"/>
      <c r="AW326" s="357"/>
      <c r="AX326" s="357"/>
      <c r="AY326" s="357"/>
      <c r="AZ326" s="357"/>
      <c r="BA326" s="357"/>
      <c r="BB326" s="357"/>
      <c r="BC326" s="357"/>
      <c r="BD326" s="357"/>
      <c r="BE326" s="357"/>
      <c r="BF326" s="357"/>
      <c r="BG326" s="357"/>
      <c r="BH326" s="357"/>
      <c r="BI326" s="357"/>
      <c r="BJ326" s="357"/>
      <c r="BK326" s="357"/>
      <c r="BL326" s="357"/>
    </row>
    <row r="327" spans="1:64" ht="14.45" customHeight="1" thickBot="1">
      <c r="A327" s="737"/>
      <c r="B327" s="260">
        <f>SUM('1 Budgetskema (UDFYLDES)'!D327:AV327)</f>
        <v>0</v>
      </c>
      <c r="C327" s="76" t="s">
        <v>149</v>
      </c>
      <c r="D327" s="150"/>
      <c r="E327" s="75"/>
      <c r="F327" s="75"/>
      <c r="G327" s="75"/>
      <c r="H327" s="75"/>
      <c r="I327" s="75"/>
      <c r="J327" s="75"/>
      <c r="K327" s="75"/>
      <c r="L327" s="75"/>
      <c r="M327" s="75"/>
      <c r="N327" s="75"/>
      <c r="O327" s="75"/>
      <c r="P327" s="75"/>
      <c r="Q327" s="75"/>
      <c r="R327" s="75"/>
      <c r="S327" s="75"/>
      <c r="T327" s="75"/>
      <c r="U327" s="75"/>
      <c r="V327" s="75"/>
      <c r="W327" s="75"/>
      <c r="X327" s="75"/>
      <c r="Y327" s="75"/>
      <c r="Z327" s="60"/>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61"/>
      <c r="AW327" s="357"/>
      <c r="AX327" s="357"/>
      <c r="AY327" s="357"/>
      <c r="AZ327" s="357"/>
      <c r="BA327" s="357"/>
      <c r="BB327" s="357"/>
      <c r="BC327" s="357"/>
      <c r="BD327" s="357"/>
      <c r="BE327" s="357"/>
      <c r="BF327" s="357"/>
      <c r="BG327" s="357"/>
      <c r="BH327" s="357"/>
      <c r="BI327" s="357"/>
      <c r="BJ327" s="357"/>
      <c r="BK327" s="357"/>
      <c r="BL327" s="357"/>
    </row>
    <row r="328" spans="1:64" ht="50.1" customHeight="1">
      <c r="A328" s="736" t="s">
        <v>10</v>
      </c>
      <c r="B328" s="258"/>
      <c r="C328" s="74" t="s">
        <v>124</v>
      </c>
      <c r="D328" s="146"/>
      <c r="E328" s="146"/>
      <c r="F328" s="146"/>
      <c r="G328" s="146"/>
      <c r="H328" s="146"/>
      <c r="I328" s="146"/>
      <c r="J328" s="146"/>
      <c r="K328" s="146"/>
      <c r="L328" s="146"/>
      <c r="M328" s="146"/>
      <c r="N328" s="146"/>
      <c r="O328" s="146"/>
      <c r="P328" s="146"/>
      <c r="Q328" s="146"/>
      <c r="R328" s="146"/>
      <c r="S328" s="146"/>
      <c r="T328" s="146"/>
      <c r="U328" s="146"/>
      <c r="V328" s="146"/>
      <c r="W328" s="146"/>
      <c r="X328" s="146"/>
      <c r="Y328" s="146"/>
      <c r="Z328" s="147"/>
      <c r="AA328" s="148"/>
      <c r="AB328" s="148"/>
      <c r="AC328" s="148"/>
      <c r="AD328" s="148"/>
      <c r="AE328" s="148"/>
      <c r="AF328" s="148"/>
      <c r="AG328" s="148"/>
      <c r="AH328" s="148"/>
      <c r="AI328" s="148"/>
      <c r="AJ328" s="148"/>
      <c r="AK328" s="148"/>
      <c r="AL328" s="148"/>
      <c r="AM328" s="148"/>
      <c r="AN328" s="148"/>
      <c r="AO328" s="148"/>
      <c r="AP328" s="148"/>
      <c r="AQ328" s="148"/>
      <c r="AR328" s="148"/>
      <c r="AS328" s="148"/>
      <c r="AT328" s="148"/>
      <c r="AU328" s="148"/>
      <c r="AV328" s="149"/>
      <c r="AW328" s="357"/>
      <c r="AX328" s="357"/>
      <c r="AY328" s="357"/>
      <c r="AZ328" s="357"/>
      <c r="BA328" s="357"/>
      <c r="BB328" s="357"/>
      <c r="BC328" s="357"/>
      <c r="BD328" s="357"/>
      <c r="BE328" s="357"/>
      <c r="BF328" s="357"/>
      <c r="BG328" s="357"/>
      <c r="BH328" s="357"/>
      <c r="BI328" s="357"/>
      <c r="BJ328" s="357"/>
      <c r="BK328" s="357"/>
      <c r="BL328" s="357"/>
    </row>
    <row r="329" spans="1:64" ht="14.45" customHeight="1" thickBot="1">
      <c r="A329" s="737"/>
      <c r="B329" s="260">
        <f>SUM('1 Budgetskema (UDFYLDES)'!D329:AV329)</f>
        <v>0</v>
      </c>
      <c r="C329" s="38" t="s">
        <v>126</v>
      </c>
      <c r="D329" s="77"/>
      <c r="E329" s="77"/>
      <c r="F329" s="77"/>
      <c r="G329" s="77"/>
      <c r="H329" s="77"/>
      <c r="I329" s="77"/>
      <c r="J329" s="77"/>
      <c r="K329" s="77"/>
      <c r="L329" s="77"/>
      <c r="M329" s="77"/>
      <c r="N329" s="77"/>
      <c r="O329" s="77"/>
      <c r="P329" s="77"/>
      <c r="Q329" s="77"/>
      <c r="R329" s="77"/>
      <c r="S329" s="77"/>
      <c r="T329" s="77"/>
      <c r="U329" s="77"/>
      <c r="V329" s="77"/>
      <c r="W329" s="77"/>
      <c r="X329" s="77"/>
      <c r="Y329" s="77"/>
      <c r="Z329" s="60"/>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61"/>
      <c r="AW329" s="357"/>
      <c r="AX329" s="357"/>
      <c r="AY329" s="357"/>
      <c r="AZ329" s="357"/>
      <c r="BA329" s="357"/>
      <c r="BB329" s="357"/>
      <c r="BC329" s="357"/>
      <c r="BD329" s="357"/>
      <c r="BE329" s="357"/>
      <c r="BF329" s="357"/>
      <c r="BG329" s="357"/>
      <c r="BH329" s="357"/>
      <c r="BI329" s="357"/>
      <c r="BJ329" s="357"/>
      <c r="BK329" s="357"/>
      <c r="BL329" s="357"/>
    </row>
    <row r="330" spans="1:64" ht="50.1" customHeight="1" thickBot="1">
      <c r="A330" s="735" t="s">
        <v>55</v>
      </c>
      <c r="B330" s="258"/>
      <c r="C330" s="41" t="s">
        <v>124</v>
      </c>
      <c r="D330" s="55"/>
      <c r="E330" s="55"/>
      <c r="F330" s="55"/>
      <c r="G330" s="55"/>
      <c r="H330" s="55"/>
      <c r="I330" s="55"/>
      <c r="J330" s="55"/>
      <c r="K330" s="55"/>
      <c r="L330" s="55"/>
      <c r="M330" s="55"/>
      <c r="N330" s="55"/>
      <c r="O330" s="55"/>
      <c r="P330" s="55"/>
      <c r="Q330" s="55"/>
      <c r="R330" s="55"/>
      <c r="S330" s="55"/>
      <c r="T330" s="55"/>
      <c r="U330" s="55"/>
      <c r="V330" s="55"/>
      <c r="W330" s="55"/>
      <c r="X330" s="55"/>
      <c r="Y330" s="55"/>
      <c r="Z330" s="60"/>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61"/>
      <c r="AW330" s="357"/>
      <c r="AX330" s="357"/>
      <c r="AY330" s="357"/>
      <c r="AZ330" s="357"/>
      <c r="BA330" s="357"/>
      <c r="BB330" s="357"/>
      <c r="BC330" s="357"/>
      <c r="BD330" s="357"/>
      <c r="BE330" s="357"/>
      <c r="BF330" s="357"/>
      <c r="BG330" s="357"/>
      <c r="BH330" s="357"/>
      <c r="BI330" s="357"/>
      <c r="BJ330" s="357"/>
      <c r="BK330" s="357"/>
      <c r="BL330" s="357"/>
    </row>
    <row r="331" spans="1:64" ht="14.45" customHeight="1" thickBot="1">
      <c r="A331" s="735"/>
      <c r="B331" s="261">
        <f>SUM('1 Budgetskema (UDFYLDES)'!D331:AV331)</f>
        <v>0</v>
      </c>
      <c r="C331" s="38" t="s">
        <v>126</v>
      </c>
      <c r="D331" s="54"/>
      <c r="E331" s="53"/>
      <c r="F331" s="53"/>
      <c r="G331" s="53"/>
      <c r="H331" s="53"/>
      <c r="I331" s="53"/>
      <c r="J331" s="53"/>
      <c r="K331" s="53"/>
      <c r="L331" s="53"/>
      <c r="M331" s="53"/>
      <c r="N331" s="53"/>
      <c r="O331" s="53"/>
      <c r="P331" s="53"/>
      <c r="Q331" s="53"/>
      <c r="R331" s="53"/>
      <c r="S331" s="53"/>
      <c r="T331" s="53"/>
      <c r="U331" s="53"/>
      <c r="V331" s="53"/>
      <c r="W331" s="53"/>
      <c r="X331" s="53"/>
      <c r="Y331" s="53"/>
      <c r="Z331" s="62"/>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4"/>
      <c r="AW331" s="357"/>
      <c r="AX331" s="357"/>
      <c r="AY331" s="357"/>
      <c r="AZ331" s="357"/>
      <c r="BA331" s="357"/>
      <c r="BB331" s="357"/>
      <c r="BC331" s="357"/>
      <c r="BD331" s="357"/>
      <c r="BE331" s="357"/>
      <c r="BF331" s="357"/>
      <c r="BG331" s="357"/>
      <c r="BH331" s="357"/>
      <c r="BI331" s="357"/>
      <c r="BJ331" s="357"/>
      <c r="BK331" s="357"/>
      <c r="BL331" s="357"/>
    </row>
    <row r="332" spans="1:64" ht="21.95" customHeight="1" thickBot="1">
      <c r="A332" s="200" t="s">
        <v>13</v>
      </c>
      <c r="B332" s="318">
        <f>SUM(B317,B321,B323,B325,B331)-B327-B329</f>
        <v>0</v>
      </c>
      <c r="C332" s="76"/>
      <c r="D332" s="353"/>
      <c r="E332" s="353"/>
      <c r="F332" s="353"/>
      <c r="G332" s="353"/>
      <c r="H332" s="353"/>
      <c r="I332" s="353"/>
      <c r="J332" s="353"/>
      <c r="K332" s="353"/>
      <c r="L332" s="353"/>
      <c r="M332" s="353"/>
      <c r="N332" s="353"/>
      <c r="O332" s="353"/>
      <c r="P332" s="353"/>
      <c r="Q332" s="353"/>
      <c r="R332" s="353"/>
      <c r="S332" s="353"/>
      <c r="T332" s="353"/>
      <c r="U332" s="353"/>
      <c r="V332" s="353"/>
      <c r="W332" s="353"/>
      <c r="X332" s="353"/>
      <c r="Y332" s="353"/>
      <c r="Z332" s="353"/>
      <c r="AA332" s="353"/>
      <c r="AB332" s="353"/>
      <c r="AC332" s="353"/>
      <c r="AD332" s="353"/>
      <c r="AE332" s="353"/>
      <c r="AF332" s="353"/>
      <c r="AG332" s="353"/>
      <c r="AH332" s="353"/>
      <c r="AI332" s="353"/>
      <c r="AJ332" s="353"/>
      <c r="AK332" s="353"/>
      <c r="AL332" s="353"/>
      <c r="AM332" s="353"/>
      <c r="AN332" s="353"/>
      <c r="AO332" s="353"/>
      <c r="AP332" s="353"/>
      <c r="AQ332" s="353"/>
      <c r="AR332" s="353"/>
      <c r="AS332" s="353"/>
      <c r="AT332" s="353"/>
      <c r="AU332" s="353"/>
      <c r="AV332" s="353"/>
      <c r="AW332" s="357"/>
      <c r="AX332" s="357"/>
      <c r="AY332" s="357"/>
      <c r="AZ332" s="357"/>
      <c r="BA332" s="357"/>
      <c r="BB332" s="357"/>
      <c r="BC332" s="357"/>
      <c r="BD332" s="357"/>
      <c r="BE332" s="357"/>
      <c r="BF332" s="357"/>
      <c r="BG332" s="357"/>
      <c r="BH332" s="357"/>
      <c r="BI332" s="357"/>
      <c r="BJ332" s="357"/>
      <c r="BK332" s="357"/>
      <c r="BL332" s="357"/>
    </row>
    <row r="333" spans="1:64" ht="30" customHeight="1" thickBot="1">
      <c r="A333" s="199" t="s">
        <v>217</v>
      </c>
      <c r="B333" s="193"/>
      <c r="C333" s="527">
        <f>IF(B333="",0,IF(D309="Forsknings- og videnformidlingsinstitution",IF(B332=0,0,B333/B332),IF(B317=0,0,B333/B317)))</f>
        <v>0</v>
      </c>
      <c r="D333" s="353"/>
      <c r="E333" s="353"/>
      <c r="F333" s="353"/>
      <c r="G333" s="353"/>
      <c r="H333" s="353"/>
      <c r="I333" s="353"/>
      <c r="J333" s="353"/>
      <c r="K333" s="353"/>
      <c r="L333" s="353"/>
      <c r="M333" s="353"/>
      <c r="N333" s="353"/>
      <c r="O333" s="353"/>
      <c r="P333" s="353"/>
      <c r="Q333" s="353"/>
      <c r="R333" s="353"/>
      <c r="S333" s="353"/>
      <c r="T333" s="353"/>
      <c r="U333" s="353"/>
      <c r="V333" s="353"/>
      <c r="W333" s="353"/>
      <c r="X333" s="353"/>
      <c r="Y333" s="353"/>
      <c r="Z333" s="353"/>
      <c r="AA333" s="353"/>
      <c r="AB333" s="353"/>
      <c r="AC333" s="353"/>
      <c r="AD333" s="353"/>
      <c r="AE333" s="353"/>
      <c r="AF333" s="353"/>
      <c r="AG333" s="353"/>
      <c r="AH333" s="353"/>
      <c r="AI333" s="353"/>
      <c r="AJ333" s="353"/>
      <c r="AK333" s="353"/>
      <c r="AL333" s="353"/>
      <c r="AM333" s="353"/>
      <c r="AN333" s="353"/>
      <c r="AO333" s="353"/>
      <c r="AP333" s="353"/>
      <c r="AQ333" s="353"/>
      <c r="AR333" s="353"/>
      <c r="AS333" s="353"/>
      <c r="AT333" s="353"/>
      <c r="AU333" s="353"/>
      <c r="AV333" s="353"/>
      <c r="AW333" s="357"/>
      <c r="AX333" s="357"/>
      <c r="AY333" s="357"/>
      <c r="AZ333" s="357"/>
      <c r="BA333" s="357"/>
      <c r="BB333" s="357"/>
      <c r="BC333" s="357"/>
      <c r="BD333" s="357"/>
      <c r="BE333" s="357"/>
      <c r="BF333" s="357"/>
      <c r="BG333" s="357"/>
      <c r="BH333" s="357"/>
      <c r="BI333" s="357"/>
      <c r="BJ333" s="357"/>
      <c r="BK333" s="357"/>
      <c r="BL333" s="357"/>
    </row>
    <row r="334" spans="1:64" ht="21.95" customHeight="1" thickBot="1">
      <c r="A334" s="253" t="s">
        <v>339</v>
      </c>
      <c r="B334" s="377">
        <f>SUM(B332:B333)</f>
        <v>0</v>
      </c>
      <c r="C334" s="254"/>
      <c r="D334" s="353"/>
      <c r="E334" s="353"/>
      <c r="F334" s="353"/>
      <c r="G334" s="353"/>
      <c r="H334" s="353"/>
      <c r="I334" s="353"/>
      <c r="J334" s="353"/>
      <c r="K334" s="353"/>
      <c r="L334" s="353"/>
      <c r="M334" s="353"/>
      <c r="N334" s="353"/>
      <c r="O334" s="353"/>
      <c r="P334" s="353"/>
      <c r="Q334" s="353"/>
      <c r="R334" s="353"/>
      <c r="S334" s="353"/>
      <c r="T334" s="353"/>
      <c r="U334" s="353"/>
      <c r="V334" s="353"/>
      <c r="W334" s="353"/>
      <c r="X334" s="353"/>
      <c r="Y334" s="353"/>
      <c r="Z334" s="353"/>
      <c r="AA334" s="353"/>
      <c r="AB334" s="353"/>
      <c r="AC334" s="353"/>
      <c r="AD334" s="353"/>
      <c r="AE334" s="353"/>
      <c r="AF334" s="353"/>
      <c r="AG334" s="353"/>
      <c r="AH334" s="353"/>
      <c r="AI334" s="353"/>
      <c r="AJ334" s="353"/>
      <c r="AK334" s="353"/>
      <c r="AL334" s="353"/>
      <c r="AM334" s="353"/>
      <c r="AN334" s="353"/>
      <c r="AO334" s="353"/>
      <c r="AP334" s="353"/>
      <c r="AQ334" s="353"/>
      <c r="AR334" s="353"/>
      <c r="AS334" s="353"/>
      <c r="AT334" s="353"/>
      <c r="AU334" s="353"/>
      <c r="AV334" s="353"/>
      <c r="AW334" s="357"/>
      <c r="AX334" s="357"/>
      <c r="AY334" s="357"/>
      <c r="AZ334" s="357"/>
      <c r="BA334" s="357"/>
      <c r="BB334" s="357"/>
      <c r="BC334" s="357"/>
      <c r="BD334" s="357"/>
      <c r="BE334" s="357"/>
      <c r="BF334" s="357"/>
      <c r="BG334" s="357"/>
      <c r="BH334" s="357"/>
      <c r="BI334" s="357"/>
      <c r="BJ334" s="357"/>
      <c r="BK334" s="357"/>
      <c r="BL334" s="357"/>
    </row>
    <row r="335" spans="1:64" ht="14.1" customHeight="1">
      <c r="A335" s="353"/>
      <c r="B335" s="353"/>
      <c r="C335" s="353"/>
      <c r="D335" s="353"/>
      <c r="E335" s="353"/>
      <c r="F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c r="AB335" s="353"/>
      <c r="AC335" s="353"/>
      <c r="AD335" s="353"/>
      <c r="AE335" s="353"/>
      <c r="AF335" s="353"/>
      <c r="AG335" s="353"/>
      <c r="AH335" s="353"/>
      <c r="AI335" s="353"/>
      <c r="AJ335" s="353"/>
      <c r="AK335" s="353"/>
      <c r="AL335" s="353"/>
      <c r="AM335" s="353"/>
      <c r="AN335" s="353"/>
      <c r="AO335" s="353"/>
      <c r="AP335" s="353"/>
      <c r="AQ335" s="353"/>
      <c r="AR335" s="353"/>
      <c r="AS335" s="353"/>
      <c r="AT335" s="353"/>
      <c r="AU335" s="353"/>
      <c r="AV335" s="353"/>
      <c r="AW335" s="357"/>
      <c r="AX335" s="357"/>
      <c r="AY335" s="357"/>
      <c r="AZ335" s="357"/>
      <c r="BA335" s="357"/>
      <c r="BB335" s="357"/>
      <c r="BC335" s="357"/>
      <c r="BD335" s="357"/>
      <c r="BE335" s="357"/>
      <c r="BF335" s="357"/>
      <c r="BG335" s="357"/>
      <c r="BH335" s="357"/>
      <c r="BI335" s="357"/>
      <c r="BJ335" s="357"/>
      <c r="BK335" s="357"/>
      <c r="BL335" s="357"/>
    </row>
    <row r="336" spans="1:64" ht="14.1" customHeight="1" thickBot="1">
      <c r="A336" s="373"/>
      <c r="B336" s="373"/>
      <c r="C336" s="353"/>
      <c r="D336" s="353"/>
      <c r="E336" s="353"/>
      <c r="F336" s="353"/>
      <c r="G336" s="353"/>
      <c r="H336" s="353"/>
      <c r="I336" s="353"/>
      <c r="J336" s="353"/>
      <c r="K336" s="353"/>
      <c r="L336" s="353"/>
      <c r="M336" s="353"/>
      <c r="N336" s="353"/>
      <c r="O336" s="353"/>
      <c r="P336" s="353"/>
      <c r="Q336" s="353"/>
      <c r="R336" s="353"/>
      <c r="S336" s="353"/>
      <c r="T336" s="353"/>
      <c r="U336" s="353"/>
      <c r="V336" s="353"/>
      <c r="W336" s="353"/>
      <c r="X336" s="353"/>
      <c r="Y336" s="353"/>
      <c r="Z336" s="353"/>
      <c r="AA336" s="353"/>
      <c r="AB336" s="353"/>
      <c r="AC336" s="353"/>
      <c r="AD336" s="353"/>
      <c r="AE336" s="353"/>
      <c r="AF336" s="353"/>
      <c r="AG336" s="353"/>
      <c r="AH336" s="353"/>
      <c r="AI336" s="353"/>
      <c r="AJ336" s="353"/>
      <c r="AK336" s="353"/>
      <c r="AL336" s="353"/>
      <c r="AM336" s="353"/>
      <c r="AN336" s="353"/>
      <c r="AO336" s="353"/>
      <c r="AP336" s="353"/>
      <c r="AQ336" s="353"/>
      <c r="AR336" s="353"/>
      <c r="AS336" s="353"/>
      <c r="AT336" s="353"/>
      <c r="AU336" s="353"/>
      <c r="AV336" s="353"/>
      <c r="AW336" s="357"/>
      <c r="AX336" s="357"/>
      <c r="AY336" s="357"/>
      <c r="AZ336" s="357"/>
      <c r="BA336" s="357"/>
      <c r="BB336" s="357"/>
      <c r="BC336" s="357"/>
      <c r="BD336" s="357"/>
      <c r="BE336" s="357"/>
      <c r="BF336" s="357"/>
      <c r="BG336" s="357"/>
      <c r="BH336" s="357"/>
      <c r="BI336" s="357"/>
      <c r="BJ336" s="357"/>
      <c r="BK336" s="357"/>
      <c r="BL336" s="357"/>
    </row>
    <row r="337" spans="1:64" ht="24.95" customHeight="1" thickTop="1" thickBot="1">
      <c r="A337" s="366" t="s">
        <v>415</v>
      </c>
      <c r="B337" s="367"/>
      <c r="C337" s="358"/>
      <c r="D337" s="368"/>
      <c r="E337" s="358"/>
      <c r="F337" s="358"/>
      <c r="G337" s="358"/>
      <c r="H337" s="358"/>
      <c r="I337" s="358"/>
      <c r="J337" s="358"/>
      <c r="K337" s="358"/>
      <c r="L337" s="358"/>
      <c r="M337" s="358"/>
      <c r="N337" s="358"/>
      <c r="O337" s="358"/>
      <c r="P337" s="358"/>
      <c r="Q337" s="358"/>
      <c r="R337" s="358"/>
      <c r="S337" s="358"/>
      <c r="T337" s="358"/>
      <c r="U337" s="358"/>
      <c r="V337" s="358"/>
      <c r="W337" s="358"/>
      <c r="X337" s="358"/>
      <c r="Y337" s="358"/>
      <c r="Z337" s="358"/>
      <c r="AA337" s="358"/>
      <c r="AB337" s="358"/>
      <c r="AC337" s="358"/>
      <c r="AD337" s="358"/>
      <c r="AE337" s="358"/>
      <c r="AF337" s="358"/>
      <c r="AG337" s="358"/>
      <c r="AH337" s="358"/>
      <c r="AI337" s="358"/>
      <c r="AJ337" s="358"/>
      <c r="AK337" s="358"/>
      <c r="AL337" s="358"/>
      <c r="AM337" s="358"/>
      <c r="AN337" s="358"/>
      <c r="AO337" s="358"/>
      <c r="AP337" s="358"/>
      <c r="AQ337" s="358"/>
      <c r="AR337" s="358"/>
      <c r="AS337" s="358"/>
      <c r="AT337" s="358"/>
      <c r="AU337" s="358"/>
      <c r="AV337" s="358"/>
      <c r="AW337" s="357"/>
      <c r="AX337" s="357"/>
      <c r="AY337" s="357"/>
      <c r="AZ337" s="357"/>
      <c r="BA337" s="357"/>
      <c r="BB337" s="357"/>
      <c r="BC337" s="357"/>
      <c r="BD337" s="357"/>
      <c r="BE337" s="357"/>
      <c r="BF337" s="357"/>
      <c r="BG337" s="357"/>
      <c r="BH337" s="357"/>
      <c r="BI337" s="357"/>
      <c r="BJ337" s="357"/>
      <c r="BK337" s="357"/>
      <c r="BL337" s="357"/>
    </row>
    <row r="338" spans="1:64" ht="35.1" customHeight="1">
      <c r="A338" s="492" t="str">
        <f>IF(B339&gt;0,"Evt. P-nummer","")</f>
        <v/>
      </c>
      <c r="B338" s="512" t="s">
        <v>392</v>
      </c>
      <c r="C338" s="530" t="s">
        <v>15</v>
      </c>
      <c r="D338" s="531" t="s">
        <v>204</v>
      </c>
      <c r="E338" s="531" t="s">
        <v>113</v>
      </c>
      <c r="F338" s="532" t="s">
        <v>205</v>
      </c>
      <c r="G338" s="359"/>
      <c r="H338" s="359"/>
      <c r="I338" s="359"/>
      <c r="J338" s="359"/>
      <c r="K338" s="359"/>
      <c r="L338" s="359"/>
      <c r="M338" s="359"/>
      <c r="N338" s="359"/>
      <c r="O338" s="359"/>
      <c r="P338" s="359"/>
      <c r="Q338" s="359"/>
      <c r="R338" s="359"/>
      <c r="S338" s="359"/>
      <c r="T338" s="359"/>
      <c r="U338" s="359"/>
      <c r="V338" s="359"/>
      <c r="W338" s="359"/>
      <c r="X338" s="359"/>
      <c r="Y338" s="359"/>
      <c r="Z338" s="359"/>
      <c r="AA338" s="359"/>
      <c r="AB338" s="359"/>
      <c r="AC338" s="359"/>
      <c r="AD338" s="359"/>
      <c r="AE338" s="359"/>
      <c r="AF338" s="359"/>
      <c r="AG338" s="359"/>
      <c r="AH338" s="359"/>
      <c r="AI338" s="359"/>
      <c r="AJ338" s="359"/>
      <c r="AK338" s="359"/>
      <c r="AL338" s="359"/>
      <c r="AM338" s="359"/>
      <c r="AN338" s="359"/>
      <c r="AO338" s="359"/>
      <c r="AP338" s="359"/>
      <c r="AQ338" s="359"/>
      <c r="AR338" s="359"/>
      <c r="AS338" s="359"/>
      <c r="AT338" s="359"/>
      <c r="AU338" s="359"/>
      <c r="AV338" s="359"/>
      <c r="AW338" s="357"/>
      <c r="AX338" s="357"/>
      <c r="AY338" s="357"/>
      <c r="AZ338" s="357"/>
      <c r="BA338" s="357"/>
      <c r="BB338" s="357"/>
      <c r="BC338" s="357"/>
      <c r="BD338" s="357"/>
      <c r="BE338" s="357"/>
      <c r="BF338" s="357"/>
      <c r="BG338" s="357"/>
      <c r="BH338" s="357"/>
      <c r="BI338" s="357"/>
      <c r="BJ338" s="357"/>
      <c r="BK338" s="357"/>
      <c r="BL338" s="357"/>
    </row>
    <row r="339" spans="1:64" ht="35.1" customHeight="1" thickBot="1">
      <c r="A339" s="521"/>
      <c r="B339" s="568"/>
      <c r="C339" s="334"/>
      <c r="D339" s="274"/>
      <c r="E339" s="274"/>
      <c r="F339" s="275"/>
      <c r="G339" s="353"/>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3"/>
      <c r="AD339" s="353"/>
      <c r="AE339" s="353"/>
      <c r="AF339" s="353"/>
      <c r="AG339" s="353"/>
      <c r="AH339" s="353"/>
      <c r="AI339" s="353"/>
      <c r="AJ339" s="353"/>
      <c r="AK339" s="353"/>
      <c r="AL339" s="353"/>
      <c r="AM339" s="353"/>
      <c r="AN339" s="353"/>
      <c r="AO339" s="353"/>
      <c r="AP339" s="353"/>
      <c r="AQ339" s="353"/>
      <c r="AR339" s="353"/>
      <c r="AS339" s="353"/>
      <c r="AT339" s="353"/>
      <c r="AU339" s="353"/>
      <c r="AV339" s="353"/>
      <c r="AW339" s="357"/>
      <c r="AX339" s="357"/>
      <c r="AY339" s="357"/>
      <c r="AZ339" s="357"/>
      <c r="BA339" s="357"/>
      <c r="BB339" s="357"/>
      <c r="BC339" s="357"/>
      <c r="BD339" s="357"/>
      <c r="BE339" s="357"/>
      <c r="BF339" s="357"/>
      <c r="BG339" s="357"/>
      <c r="BH339" s="357"/>
      <c r="BI339" s="357"/>
      <c r="BJ339" s="357"/>
      <c r="BK339" s="357"/>
      <c r="BL339" s="357"/>
    </row>
    <row r="340" spans="1:64" ht="35.1" customHeight="1">
      <c r="A340" s="528" t="s">
        <v>210</v>
      </c>
      <c r="B340" s="534" t="s">
        <v>406</v>
      </c>
      <c r="C340" s="750"/>
      <c r="D340" s="533" t="s">
        <v>401</v>
      </c>
      <c r="E340" s="533" t="str">
        <f>IF(D341="Ja","Privat finansiering","")</f>
        <v/>
      </c>
      <c r="F340" s="536" t="str">
        <f>IF(D341="Ja","Offentlig finansiering","")</f>
        <v/>
      </c>
      <c r="G340" s="353"/>
      <c r="H340" s="353"/>
      <c r="I340" s="353"/>
      <c r="J340" s="353"/>
      <c r="K340" s="353"/>
      <c r="L340" s="353"/>
      <c r="M340" s="353"/>
      <c r="N340" s="353"/>
      <c r="O340" s="353"/>
      <c r="P340" s="353"/>
      <c r="Q340" s="353"/>
      <c r="R340" s="353"/>
      <c r="S340" s="353"/>
      <c r="T340" s="353"/>
      <c r="U340" s="353"/>
      <c r="V340" s="353"/>
      <c r="W340" s="353"/>
      <c r="X340" s="353"/>
      <c r="Y340" s="353"/>
      <c r="Z340" s="353"/>
      <c r="AA340" s="353"/>
      <c r="AB340" s="353"/>
      <c r="AC340" s="353"/>
      <c r="AD340" s="353"/>
      <c r="AE340" s="353"/>
      <c r="AF340" s="353"/>
      <c r="AG340" s="353"/>
      <c r="AH340" s="353"/>
      <c r="AI340" s="353"/>
      <c r="AJ340" s="353"/>
      <c r="AK340" s="353"/>
      <c r="AL340" s="353"/>
      <c r="AM340" s="353"/>
      <c r="AN340" s="353"/>
      <c r="AO340" s="353"/>
      <c r="AP340" s="353"/>
      <c r="AQ340" s="353"/>
      <c r="AR340" s="353"/>
      <c r="AS340" s="353"/>
      <c r="AT340" s="353"/>
      <c r="AU340" s="353"/>
      <c r="AV340" s="353"/>
      <c r="AW340" s="357"/>
      <c r="AX340" s="357"/>
      <c r="AY340" s="357"/>
      <c r="AZ340" s="357"/>
      <c r="BA340" s="357"/>
      <c r="BB340" s="357"/>
      <c r="BC340" s="357"/>
      <c r="BD340" s="357"/>
      <c r="BE340" s="357"/>
      <c r="BF340" s="357"/>
      <c r="BG340" s="357"/>
      <c r="BH340" s="357"/>
      <c r="BI340" s="357"/>
      <c r="BJ340" s="357"/>
      <c r="BK340" s="357"/>
      <c r="BL340" s="357"/>
    </row>
    <row r="341" spans="1:64" ht="35.1" customHeight="1" thickBot="1">
      <c r="A341" s="335" t="str">
        <f>'3 Samlet budget (AUTOGENERERES)'!F365</f>
        <v/>
      </c>
      <c r="B341" s="508" t="str">
        <f>'3 Samlet budget (AUTOGENERERES)'!F366</f>
        <v/>
      </c>
      <c r="C341" s="751"/>
      <c r="D341" s="514"/>
      <c r="E341" s="539"/>
      <c r="F341" s="516"/>
      <c r="G341" s="353"/>
      <c r="H341" s="353"/>
      <c r="I341" s="353"/>
      <c r="J341" s="353"/>
      <c r="K341" s="353"/>
      <c r="L341" s="353"/>
      <c r="M341" s="353"/>
      <c r="N341" s="353"/>
      <c r="O341" s="353"/>
      <c r="P341" s="353"/>
      <c r="Q341" s="353"/>
      <c r="R341" s="353"/>
      <c r="S341" s="353"/>
      <c r="T341" s="353"/>
      <c r="U341" s="353"/>
      <c r="V341" s="353"/>
      <c r="W341" s="353"/>
      <c r="X341" s="353"/>
      <c r="Y341" s="353"/>
      <c r="Z341" s="353"/>
      <c r="AA341" s="353"/>
      <c r="AB341" s="353"/>
      <c r="AC341" s="353"/>
      <c r="AD341" s="353"/>
      <c r="AE341" s="353"/>
      <c r="AF341" s="353"/>
      <c r="AG341" s="353"/>
      <c r="AH341" s="353"/>
      <c r="AI341" s="353"/>
      <c r="AJ341" s="353"/>
      <c r="AK341" s="353"/>
      <c r="AL341" s="353"/>
      <c r="AM341" s="353"/>
      <c r="AN341" s="353"/>
      <c r="AO341" s="353"/>
      <c r="AP341" s="353"/>
      <c r="AQ341" s="353"/>
      <c r="AR341" s="353"/>
      <c r="AS341" s="353"/>
      <c r="AT341" s="353"/>
      <c r="AU341" s="353"/>
      <c r="AV341" s="353"/>
      <c r="AW341" s="357"/>
      <c r="AX341" s="357"/>
      <c r="AY341" s="357"/>
      <c r="AZ341" s="357"/>
      <c r="BA341" s="357"/>
      <c r="BB341" s="357"/>
      <c r="BC341" s="357"/>
      <c r="BD341" s="357"/>
      <c r="BE341" s="357"/>
      <c r="BF341" s="357"/>
      <c r="BG341" s="357"/>
      <c r="BH341" s="357"/>
      <c r="BI341" s="357"/>
      <c r="BJ341" s="357"/>
      <c r="BK341" s="357"/>
      <c r="BL341" s="357"/>
    </row>
    <row r="342" spans="1:64" ht="14.1" customHeight="1">
      <c r="A342" s="353"/>
      <c r="B342" s="353"/>
      <c r="C342" s="353"/>
      <c r="D342" s="353"/>
      <c r="E342" s="353"/>
      <c r="F342" s="353"/>
      <c r="G342" s="353"/>
      <c r="H342" s="353"/>
      <c r="I342" s="353"/>
      <c r="J342" s="353"/>
      <c r="K342" s="353"/>
      <c r="L342" s="353"/>
      <c r="M342" s="353"/>
      <c r="N342" s="353"/>
      <c r="O342" s="353"/>
      <c r="P342" s="353"/>
      <c r="Q342" s="353"/>
      <c r="R342" s="353"/>
      <c r="S342" s="353"/>
      <c r="T342" s="353"/>
      <c r="U342" s="353"/>
      <c r="V342" s="353"/>
      <c r="W342" s="353"/>
      <c r="X342" s="353"/>
      <c r="Y342" s="353"/>
      <c r="Z342" s="353"/>
      <c r="AA342" s="353"/>
      <c r="AB342" s="353"/>
      <c r="AC342" s="353"/>
      <c r="AD342" s="353"/>
      <c r="AE342" s="353"/>
      <c r="AF342" s="353"/>
      <c r="AG342" s="353"/>
      <c r="AH342" s="353"/>
      <c r="AI342" s="353"/>
      <c r="AJ342" s="353"/>
      <c r="AK342" s="353"/>
      <c r="AL342" s="353"/>
      <c r="AM342" s="353"/>
      <c r="AN342" s="353"/>
      <c r="AO342" s="353"/>
      <c r="AP342" s="353"/>
      <c r="AQ342" s="353"/>
      <c r="AR342" s="353"/>
      <c r="AS342" s="353"/>
      <c r="AT342" s="353"/>
      <c r="AU342" s="353"/>
      <c r="AV342" s="353"/>
      <c r="AW342" s="357"/>
      <c r="AX342" s="357"/>
      <c r="AY342" s="357"/>
      <c r="AZ342" s="357"/>
      <c r="BA342" s="357"/>
      <c r="BB342" s="357"/>
      <c r="BC342" s="357"/>
      <c r="BD342" s="357"/>
      <c r="BE342" s="357"/>
      <c r="BF342" s="357"/>
      <c r="BG342" s="357"/>
      <c r="BH342" s="357"/>
      <c r="BI342" s="357"/>
      <c r="BJ342" s="357"/>
      <c r="BK342" s="357"/>
      <c r="BL342" s="357"/>
    </row>
    <row r="343" spans="1:64" ht="15.75" customHeight="1" thickBot="1">
      <c r="A343" s="354" t="s">
        <v>431</v>
      </c>
      <c r="B343" s="354" t="s">
        <v>203</v>
      </c>
      <c r="C343" s="372" t="s">
        <v>123</v>
      </c>
      <c r="D343" s="370" t="s">
        <v>127</v>
      </c>
      <c r="E343" s="370" t="s">
        <v>128</v>
      </c>
      <c r="F343" s="370" t="s">
        <v>129</v>
      </c>
      <c r="G343" s="370" t="s">
        <v>130</v>
      </c>
      <c r="H343" s="370" t="s">
        <v>131</v>
      </c>
      <c r="I343" s="370" t="s">
        <v>132</v>
      </c>
      <c r="J343" s="370" t="s">
        <v>133</v>
      </c>
      <c r="K343" s="370" t="s">
        <v>134</v>
      </c>
      <c r="L343" s="370" t="s">
        <v>135</v>
      </c>
      <c r="M343" s="370" t="s">
        <v>136</v>
      </c>
      <c r="N343" s="370" t="s">
        <v>137</v>
      </c>
      <c r="O343" s="370" t="s">
        <v>138</v>
      </c>
      <c r="P343" s="370" t="s">
        <v>139</v>
      </c>
      <c r="Q343" s="370" t="s">
        <v>140</v>
      </c>
      <c r="R343" s="370" t="s">
        <v>141</v>
      </c>
      <c r="S343" s="370" t="s">
        <v>142</v>
      </c>
      <c r="T343" s="370" t="s">
        <v>143</v>
      </c>
      <c r="U343" s="370" t="s">
        <v>144</v>
      </c>
      <c r="V343" s="370" t="s">
        <v>145</v>
      </c>
      <c r="W343" s="370" t="s">
        <v>146</v>
      </c>
      <c r="X343" s="370" t="s">
        <v>147</v>
      </c>
      <c r="Y343" s="370" t="s">
        <v>148</v>
      </c>
      <c r="Z343" s="371" t="s">
        <v>155</v>
      </c>
      <c r="AA343" s="357"/>
      <c r="AB343" s="357"/>
      <c r="AC343" s="357"/>
      <c r="AD343" s="357"/>
      <c r="AE343" s="357"/>
      <c r="AF343" s="357"/>
      <c r="AG343" s="357"/>
      <c r="AH343" s="357"/>
      <c r="AI343" s="357"/>
      <c r="AJ343" s="357"/>
      <c r="AK343" s="357"/>
      <c r="AL343" s="357"/>
      <c r="AM343" s="357"/>
      <c r="AN343" s="357"/>
      <c r="AO343" s="357"/>
      <c r="AP343" s="357"/>
      <c r="AQ343" s="357"/>
      <c r="AR343" s="357"/>
      <c r="AS343" s="357"/>
      <c r="AT343" s="357"/>
      <c r="AU343" s="357"/>
      <c r="AV343" s="357"/>
      <c r="AW343" s="357"/>
      <c r="AX343" s="357"/>
      <c r="AY343" s="357"/>
      <c r="AZ343" s="357"/>
      <c r="BA343" s="357"/>
      <c r="BB343" s="357"/>
      <c r="BC343" s="357"/>
      <c r="BD343" s="357"/>
      <c r="BE343" s="357"/>
      <c r="BF343" s="357"/>
      <c r="BG343" s="357"/>
      <c r="BH343" s="357"/>
      <c r="BI343" s="357"/>
      <c r="BJ343" s="357"/>
      <c r="BK343" s="357"/>
      <c r="BL343" s="357"/>
    </row>
    <row r="344" spans="1:64" ht="50.1" customHeight="1">
      <c r="A344" s="736" t="s">
        <v>54</v>
      </c>
      <c r="B344" s="262"/>
      <c r="C344" s="46" t="s">
        <v>124</v>
      </c>
      <c r="D344" s="55"/>
      <c r="E344" s="55"/>
      <c r="F344" s="55"/>
      <c r="G344" s="55"/>
      <c r="H344" s="55"/>
      <c r="I344" s="55"/>
      <c r="J344" s="55"/>
      <c r="K344" s="55"/>
      <c r="L344" s="55"/>
      <c r="M344" s="55"/>
      <c r="N344" s="55"/>
      <c r="O344" s="55"/>
      <c r="P344" s="55"/>
      <c r="Q344" s="55"/>
      <c r="R344" s="55"/>
      <c r="S344" s="55"/>
      <c r="T344" s="55"/>
      <c r="U344" s="55"/>
      <c r="V344" s="55"/>
      <c r="W344" s="55"/>
      <c r="X344" s="55"/>
      <c r="Y344" s="55"/>
      <c r="Z344" s="57"/>
      <c r="AA344" s="58"/>
      <c r="AB344" s="58"/>
      <c r="AC344" s="58"/>
      <c r="AD344" s="58"/>
      <c r="AE344" s="58"/>
      <c r="AF344" s="58"/>
      <c r="AG344" s="58"/>
      <c r="AH344" s="58"/>
      <c r="AI344" s="58"/>
      <c r="AJ344" s="58"/>
      <c r="AK344" s="58"/>
      <c r="AL344" s="58"/>
      <c r="AM344" s="58"/>
      <c r="AN344" s="58"/>
      <c r="AO344" s="58"/>
      <c r="AP344" s="58"/>
      <c r="AQ344" s="58"/>
      <c r="AR344" s="58"/>
      <c r="AS344" s="58"/>
      <c r="AT344" s="58"/>
      <c r="AU344" s="58"/>
      <c r="AV344" s="59"/>
      <c r="AW344" s="357"/>
      <c r="AX344" s="357"/>
      <c r="AY344" s="357"/>
      <c r="AZ344" s="357"/>
      <c r="BA344" s="357"/>
      <c r="BB344" s="357"/>
      <c r="BC344" s="357"/>
      <c r="BD344" s="357"/>
      <c r="BE344" s="357"/>
      <c r="BF344" s="357"/>
      <c r="BG344" s="357"/>
      <c r="BH344" s="357"/>
      <c r="BI344" s="357"/>
      <c r="BJ344" s="357"/>
      <c r="BK344" s="357"/>
      <c r="BL344" s="357"/>
    </row>
    <row r="345" spans="1:64" ht="14.45" customHeight="1">
      <c r="A345" s="738"/>
      <c r="B345" s="255"/>
      <c r="C345" s="37" t="s">
        <v>125</v>
      </c>
      <c r="D345" s="42"/>
      <c r="E345" s="42"/>
      <c r="F345" s="42"/>
      <c r="G345" s="42"/>
      <c r="H345" s="42"/>
      <c r="I345" s="42"/>
      <c r="J345" s="42"/>
      <c r="K345" s="42"/>
      <c r="L345" s="42"/>
      <c r="M345" s="42"/>
      <c r="N345" s="42"/>
      <c r="O345" s="42"/>
      <c r="P345" s="42"/>
      <c r="Q345" s="42"/>
      <c r="R345" s="42"/>
      <c r="S345" s="42"/>
      <c r="T345" s="42"/>
      <c r="U345" s="42"/>
      <c r="V345" s="42"/>
      <c r="W345" s="42"/>
      <c r="X345" s="42"/>
      <c r="Y345" s="42"/>
      <c r="Z345" s="60"/>
      <c r="AA345" s="44"/>
      <c r="AB345" s="44"/>
      <c r="AC345" s="44"/>
      <c r="AD345" s="44"/>
      <c r="AE345" s="44"/>
      <c r="AF345" s="44"/>
      <c r="AG345" s="44"/>
      <c r="AH345" s="44"/>
      <c r="AI345" s="44"/>
      <c r="AJ345" s="44"/>
      <c r="AK345" s="44"/>
      <c r="AL345" s="44"/>
      <c r="AM345" s="44"/>
      <c r="AN345" s="44"/>
      <c r="AO345" s="44"/>
      <c r="AP345" s="44"/>
      <c r="AQ345" s="44"/>
      <c r="AR345" s="44"/>
      <c r="AS345" s="44"/>
      <c r="AT345" s="44"/>
      <c r="AU345" s="44"/>
      <c r="AV345" s="61"/>
      <c r="AW345" s="357"/>
      <c r="AX345" s="357"/>
      <c r="AY345" s="357"/>
      <c r="AZ345" s="357"/>
      <c r="BA345" s="357"/>
      <c r="BB345" s="357"/>
      <c r="BC345" s="357"/>
      <c r="BD345" s="357"/>
      <c r="BE345" s="357"/>
      <c r="BF345" s="357"/>
      <c r="BG345" s="357"/>
      <c r="BH345" s="357"/>
      <c r="BI345" s="357"/>
      <c r="BJ345" s="357"/>
      <c r="BK345" s="357"/>
      <c r="BL345" s="357"/>
    </row>
    <row r="346" spans="1:64" ht="14.45" customHeight="1" thickBot="1">
      <c r="A346" s="738"/>
      <c r="B346" s="256" t="str">
        <f>_xlfn.CONCAT(SUM('1 Budgetskema (UDFYLDES)'!D346:AV346)," timer")</f>
        <v>0 timer</v>
      </c>
      <c r="C346" s="37" t="s">
        <v>9</v>
      </c>
      <c r="D346" s="42"/>
      <c r="E346" s="42"/>
      <c r="F346" s="42"/>
      <c r="G346" s="42"/>
      <c r="H346" s="42"/>
      <c r="I346" s="42"/>
      <c r="J346" s="42"/>
      <c r="K346" s="42"/>
      <c r="L346" s="42"/>
      <c r="M346" s="42"/>
      <c r="N346" s="42"/>
      <c r="O346" s="42"/>
      <c r="P346" s="42"/>
      <c r="Q346" s="42"/>
      <c r="R346" s="42"/>
      <c r="S346" s="42"/>
      <c r="T346" s="42"/>
      <c r="U346" s="42"/>
      <c r="V346" s="42"/>
      <c r="W346" s="42"/>
      <c r="X346" s="42"/>
      <c r="Y346" s="42"/>
      <c r="Z346" s="60"/>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61"/>
      <c r="AW346" s="357"/>
      <c r="AX346" s="357"/>
      <c r="AY346" s="357"/>
      <c r="AZ346" s="357"/>
      <c r="BA346" s="357"/>
      <c r="BB346" s="357"/>
      <c r="BC346" s="357"/>
      <c r="BD346" s="357"/>
      <c r="BE346" s="357"/>
      <c r="BF346" s="357"/>
      <c r="BG346" s="357"/>
      <c r="BH346" s="357"/>
      <c r="BI346" s="357"/>
      <c r="BJ346" s="357"/>
      <c r="BK346" s="357"/>
      <c r="BL346" s="357"/>
    </row>
    <row r="347" spans="1:64" ht="14.45" customHeight="1" thickBot="1">
      <c r="A347" s="737"/>
      <c r="B347" s="257">
        <f>SUM('1 Budgetskema (UDFYLDES)'!D347:AV347)</f>
        <v>0</v>
      </c>
      <c r="C347" s="38" t="s">
        <v>126</v>
      </c>
      <c r="D347" s="52" t="str">
        <f>IF(D345*D346=0,"",(D345*D346))</f>
        <v/>
      </c>
      <c r="E347" s="52" t="str">
        <f t="shared" ref="E347:AV347" si="22">IF(E345*E346=0,"",(E345*E346))</f>
        <v/>
      </c>
      <c r="F347" s="52" t="str">
        <f t="shared" si="22"/>
        <v/>
      </c>
      <c r="G347" s="52" t="str">
        <f t="shared" si="22"/>
        <v/>
      </c>
      <c r="H347" s="52" t="str">
        <f t="shared" si="22"/>
        <v/>
      </c>
      <c r="I347" s="52" t="str">
        <f t="shared" si="22"/>
        <v/>
      </c>
      <c r="J347" s="52" t="str">
        <f t="shared" si="22"/>
        <v/>
      </c>
      <c r="K347" s="52" t="str">
        <f t="shared" si="22"/>
        <v/>
      </c>
      <c r="L347" s="52" t="str">
        <f t="shared" si="22"/>
        <v/>
      </c>
      <c r="M347" s="52" t="str">
        <f t="shared" si="22"/>
        <v/>
      </c>
      <c r="N347" s="52" t="str">
        <f t="shared" si="22"/>
        <v/>
      </c>
      <c r="O347" s="52" t="str">
        <f t="shared" si="22"/>
        <v/>
      </c>
      <c r="P347" s="52" t="str">
        <f t="shared" si="22"/>
        <v/>
      </c>
      <c r="Q347" s="52" t="str">
        <f t="shared" si="22"/>
        <v/>
      </c>
      <c r="R347" s="52" t="str">
        <f t="shared" si="22"/>
        <v/>
      </c>
      <c r="S347" s="52" t="str">
        <f t="shared" si="22"/>
        <v/>
      </c>
      <c r="T347" s="52" t="str">
        <f t="shared" si="22"/>
        <v/>
      </c>
      <c r="U347" s="52" t="str">
        <f t="shared" si="22"/>
        <v/>
      </c>
      <c r="V347" s="52" t="str">
        <f t="shared" si="22"/>
        <v/>
      </c>
      <c r="W347" s="52" t="str">
        <f t="shared" si="22"/>
        <v/>
      </c>
      <c r="X347" s="52" t="str">
        <f t="shared" si="22"/>
        <v/>
      </c>
      <c r="Y347" s="52" t="str">
        <f t="shared" si="22"/>
        <v/>
      </c>
      <c r="Z347" s="65" t="str">
        <f t="shared" si="22"/>
        <v/>
      </c>
      <c r="AA347" s="66" t="str">
        <f t="shared" si="22"/>
        <v/>
      </c>
      <c r="AB347" s="66" t="str">
        <f t="shared" si="22"/>
        <v/>
      </c>
      <c r="AC347" s="66" t="str">
        <f t="shared" si="22"/>
        <v/>
      </c>
      <c r="AD347" s="66" t="str">
        <f t="shared" si="22"/>
        <v/>
      </c>
      <c r="AE347" s="66" t="str">
        <f t="shared" si="22"/>
        <v/>
      </c>
      <c r="AF347" s="66" t="str">
        <f t="shared" si="22"/>
        <v/>
      </c>
      <c r="AG347" s="66" t="str">
        <f t="shared" si="22"/>
        <v/>
      </c>
      <c r="AH347" s="66" t="str">
        <f t="shared" si="22"/>
        <v/>
      </c>
      <c r="AI347" s="66" t="str">
        <f t="shared" si="22"/>
        <v/>
      </c>
      <c r="AJ347" s="66" t="str">
        <f t="shared" si="22"/>
        <v/>
      </c>
      <c r="AK347" s="66" t="str">
        <f t="shared" si="22"/>
        <v/>
      </c>
      <c r="AL347" s="66" t="str">
        <f t="shared" si="22"/>
        <v/>
      </c>
      <c r="AM347" s="66" t="str">
        <f t="shared" si="22"/>
        <v/>
      </c>
      <c r="AN347" s="66" t="str">
        <f t="shared" si="22"/>
        <v/>
      </c>
      <c r="AO347" s="66" t="str">
        <f t="shared" si="22"/>
        <v/>
      </c>
      <c r="AP347" s="66" t="str">
        <f t="shared" si="22"/>
        <v/>
      </c>
      <c r="AQ347" s="66" t="str">
        <f t="shared" si="22"/>
        <v/>
      </c>
      <c r="AR347" s="66" t="str">
        <f t="shared" si="22"/>
        <v/>
      </c>
      <c r="AS347" s="66" t="str">
        <f t="shared" si="22"/>
        <v/>
      </c>
      <c r="AT347" s="66" t="str">
        <f t="shared" si="22"/>
        <v/>
      </c>
      <c r="AU347" s="66" t="str">
        <f t="shared" si="22"/>
        <v/>
      </c>
      <c r="AV347" s="67" t="str">
        <f t="shared" si="22"/>
        <v/>
      </c>
      <c r="AW347" s="357"/>
      <c r="AX347" s="357"/>
      <c r="AY347" s="357"/>
      <c r="AZ347" s="357"/>
      <c r="BA347" s="357"/>
      <c r="BB347" s="357"/>
      <c r="BC347" s="357"/>
      <c r="BD347" s="357"/>
      <c r="BE347" s="357"/>
      <c r="BF347" s="357"/>
      <c r="BG347" s="357"/>
      <c r="BH347" s="357"/>
      <c r="BI347" s="357"/>
      <c r="BJ347" s="357"/>
      <c r="BK347" s="357"/>
      <c r="BL347" s="357"/>
    </row>
    <row r="348" spans="1:64" ht="50.1" customHeight="1">
      <c r="A348" s="738" t="s">
        <v>3</v>
      </c>
      <c r="B348" s="258"/>
      <c r="C348" s="41" t="s">
        <v>124</v>
      </c>
      <c r="D348" s="145"/>
      <c r="E348" s="56"/>
      <c r="F348" s="56"/>
      <c r="G348" s="56"/>
      <c r="H348" s="56"/>
      <c r="I348" s="56"/>
      <c r="J348" s="56"/>
      <c r="K348" s="56"/>
      <c r="L348" s="56"/>
      <c r="M348" s="56"/>
      <c r="N348" s="56"/>
      <c r="O348" s="56"/>
      <c r="P348" s="56"/>
      <c r="Q348" s="56"/>
      <c r="R348" s="56"/>
      <c r="S348" s="56"/>
      <c r="T348" s="56"/>
      <c r="U348" s="56"/>
      <c r="V348" s="56"/>
      <c r="W348" s="56"/>
      <c r="X348" s="56"/>
      <c r="Y348" s="56"/>
      <c r="Z348" s="60"/>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61"/>
      <c r="AW348" s="357"/>
      <c r="AX348" s="357"/>
      <c r="AY348" s="357"/>
      <c r="AZ348" s="357"/>
      <c r="BA348" s="357"/>
      <c r="BB348" s="357"/>
      <c r="BC348" s="357"/>
      <c r="BD348" s="357"/>
      <c r="BE348" s="357"/>
      <c r="BF348" s="357"/>
      <c r="BG348" s="357"/>
      <c r="BH348" s="357"/>
      <c r="BI348" s="357"/>
      <c r="BJ348" s="357"/>
      <c r="BK348" s="357"/>
      <c r="BL348" s="357"/>
    </row>
    <row r="349" spans="1:64" ht="14.45" customHeight="1">
      <c r="A349" s="738"/>
      <c r="B349" s="259"/>
      <c r="C349" s="37" t="s">
        <v>125</v>
      </c>
      <c r="D349" s="42"/>
      <c r="E349" s="42"/>
      <c r="F349" s="42"/>
      <c r="G349" s="42"/>
      <c r="H349" s="42"/>
      <c r="I349" s="42"/>
      <c r="J349" s="42"/>
      <c r="K349" s="42"/>
      <c r="L349" s="42"/>
      <c r="M349" s="42"/>
      <c r="N349" s="42"/>
      <c r="O349" s="42"/>
      <c r="P349" s="42"/>
      <c r="Q349" s="42"/>
      <c r="R349" s="42"/>
      <c r="S349" s="42"/>
      <c r="T349" s="42"/>
      <c r="U349" s="42"/>
      <c r="V349" s="42"/>
      <c r="W349" s="42"/>
      <c r="X349" s="42"/>
      <c r="Y349" s="42"/>
      <c r="Z349" s="60"/>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61"/>
      <c r="AW349" s="357"/>
      <c r="AX349" s="357"/>
      <c r="AY349" s="357"/>
      <c r="AZ349" s="357"/>
      <c r="BA349" s="357"/>
      <c r="BB349" s="357"/>
      <c r="BC349" s="357"/>
      <c r="BD349" s="357"/>
      <c r="BE349" s="357"/>
      <c r="BF349" s="357"/>
      <c r="BG349" s="357"/>
      <c r="BH349" s="357"/>
      <c r="BI349" s="357"/>
      <c r="BJ349" s="357"/>
      <c r="BK349" s="357"/>
      <c r="BL349" s="357"/>
    </row>
    <row r="350" spans="1:64" ht="14.45" customHeight="1">
      <c r="A350" s="738"/>
      <c r="B350" s="259"/>
      <c r="C350" s="37" t="s">
        <v>9</v>
      </c>
      <c r="D350" s="42"/>
      <c r="E350" s="42"/>
      <c r="F350" s="42"/>
      <c r="G350" s="42"/>
      <c r="H350" s="42"/>
      <c r="I350" s="42"/>
      <c r="J350" s="42"/>
      <c r="K350" s="42"/>
      <c r="L350" s="42"/>
      <c r="M350" s="42"/>
      <c r="N350" s="42"/>
      <c r="O350" s="42"/>
      <c r="P350" s="42"/>
      <c r="Q350" s="42"/>
      <c r="R350" s="42"/>
      <c r="S350" s="42"/>
      <c r="T350" s="42"/>
      <c r="U350" s="42"/>
      <c r="V350" s="42"/>
      <c r="W350" s="42"/>
      <c r="X350" s="42"/>
      <c r="Y350" s="42"/>
      <c r="Z350" s="60"/>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61"/>
      <c r="AW350" s="357"/>
      <c r="AX350" s="357"/>
      <c r="AY350" s="357"/>
      <c r="AZ350" s="357"/>
      <c r="BA350" s="357"/>
      <c r="BB350" s="357"/>
      <c r="BC350" s="357"/>
      <c r="BD350" s="357"/>
      <c r="BE350" s="357"/>
      <c r="BF350" s="357"/>
      <c r="BG350" s="357"/>
      <c r="BH350" s="357"/>
      <c r="BI350" s="357"/>
      <c r="BJ350" s="357"/>
      <c r="BK350" s="357"/>
      <c r="BL350" s="357"/>
    </row>
    <row r="351" spans="1:64" ht="14.45" customHeight="1" thickBot="1">
      <c r="A351" s="738"/>
      <c r="B351" s="260">
        <f>SUM('1 Budgetskema (UDFYLDES)'!D351:AV351)</f>
        <v>0</v>
      </c>
      <c r="C351" s="40" t="s">
        <v>126</v>
      </c>
      <c r="D351" s="51" t="str">
        <f t="shared" ref="D351:AV351" si="23">IF(D349*D350=0,"",(D349*D350))</f>
        <v/>
      </c>
      <c r="E351" s="51" t="str">
        <f t="shared" si="23"/>
        <v/>
      </c>
      <c r="F351" s="51" t="str">
        <f t="shared" si="23"/>
        <v/>
      </c>
      <c r="G351" s="51" t="str">
        <f t="shared" si="23"/>
        <v/>
      </c>
      <c r="H351" s="51" t="str">
        <f t="shared" si="23"/>
        <v/>
      </c>
      <c r="I351" s="51" t="str">
        <f t="shared" si="23"/>
        <v/>
      </c>
      <c r="J351" s="51" t="str">
        <f t="shared" si="23"/>
        <v/>
      </c>
      <c r="K351" s="51" t="str">
        <f t="shared" si="23"/>
        <v/>
      </c>
      <c r="L351" s="51" t="str">
        <f t="shared" si="23"/>
        <v/>
      </c>
      <c r="M351" s="51" t="str">
        <f t="shared" si="23"/>
        <v/>
      </c>
      <c r="N351" s="51" t="str">
        <f t="shared" si="23"/>
        <v/>
      </c>
      <c r="O351" s="51" t="str">
        <f t="shared" si="23"/>
        <v/>
      </c>
      <c r="P351" s="51" t="str">
        <f t="shared" si="23"/>
        <v/>
      </c>
      <c r="Q351" s="51" t="str">
        <f t="shared" si="23"/>
        <v/>
      </c>
      <c r="R351" s="51" t="str">
        <f t="shared" si="23"/>
        <v/>
      </c>
      <c r="S351" s="51" t="str">
        <f t="shared" si="23"/>
        <v/>
      </c>
      <c r="T351" s="51" t="str">
        <f t="shared" si="23"/>
        <v/>
      </c>
      <c r="U351" s="51" t="str">
        <f t="shared" si="23"/>
        <v/>
      </c>
      <c r="V351" s="51" t="str">
        <f t="shared" si="23"/>
        <v/>
      </c>
      <c r="W351" s="51" t="str">
        <f t="shared" si="23"/>
        <v/>
      </c>
      <c r="X351" s="51" t="str">
        <f t="shared" si="23"/>
        <v/>
      </c>
      <c r="Y351" s="51" t="str">
        <f t="shared" si="23"/>
        <v/>
      </c>
      <c r="Z351" s="65" t="str">
        <f t="shared" si="23"/>
        <v/>
      </c>
      <c r="AA351" s="66" t="str">
        <f t="shared" si="23"/>
        <v/>
      </c>
      <c r="AB351" s="66" t="str">
        <f t="shared" si="23"/>
        <v/>
      </c>
      <c r="AC351" s="66" t="str">
        <f t="shared" si="23"/>
        <v/>
      </c>
      <c r="AD351" s="66" t="str">
        <f t="shared" si="23"/>
        <v/>
      </c>
      <c r="AE351" s="66" t="str">
        <f t="shared" si="23"/>
        <v/>
      </c>
      <c r="AF351" s="66" t="str">
        <f t="shared" si="23"/>
        <v/>
      </c>
      <c r="AG351" s="66" t="str">
        <f t="shared" si="23"/>
        <v/>
      </c>
      <c r="AH351" s="66" t="str">
        <f t="shared" si="23"/>
        <v/>
      </c>
      <c r="AI351" s="66" t="str">
        <f t="shared" si="23"/>
        <v/>
      </c>
      <c r="AJ351" s="66" t="str">
        <f t="shared" si="23"/>
        <v/>
      </c>
      <c r="AK351" s="66" t="str">
        <f t="shared" si="23"/>
        <v/>
      </c>
      <c r="AL351" s="66" t="str">
        <f t="shared" si="23"/>
        <v/>
      </c>
      <c r="AM351" s="66" t="str">
        <f t="shared" si="23"/>
        <v/>
      </c>
      <c r="AN351" s="66" t="str">
        <f t="shared" si="23"/>
        <v/>
      </c>
      <c r="AO351" s="66" t="str">
        <f t="shared" si="23"/>
        <v/>
      </c>
      <c r="AP351" s="66" t="str">
        <f t="shared" si="23"/>
        <v/>
      </c>
      <c r="AQ351" s="66" t="str">
        <f t="shared" si="23"/>
        <v/>
      </c>
      <c r="AR351" s="66" t="str">
        <f t="shared" si="23"/>
        <v/>
      </c>
      <c r="AS351" s="66" t="str">
        <f t="shared" si="23"/>
        <v/>
      </c>
      <c r="AT351" s="66" t="str">
        <f t="shared" si="23"/>
        <v/>
      </c>
      <c r="AU351" s="66" t="str">
        <f t="shared" si="23"/>
        <v/>
      </c>
      <c r="AV351" s="67" t="str">
        <f t="shared" si="23"/>
        <v/>
      </c>
      <c r="AW351" s="357"/>
      <c r="AX351" s="357"/>
      <c r="AY351" s="357"/>
      <c r="AZ351" s="357"/>
      <c r="BA351" s="357"/>
      <c r="BB351" s="357"/>
      <c r="BC351" s="357"/>
      <c r="BD351" s="357"/>
      <c r="BE351" s="357"/>
      <c r="BF351" s="357"/>
      <c r="BG351" s="357"/>
      <c r="BH351" s="357"/>
      <c r="BI351" s="357"/>
      <c r="BJ351" s="357"/>
      <c r="BK351" s="357"/>
      <c r="BL351" s="357"/>
    </row>
    <row r="352" spans="1:64" ht="50.1" customHeight="1" thickBot="1">
      <c r="A352" s="735" t="s">
        <v>56</v>
      </c>
      <c r="B352" s="258"/>
      <c r="C352" s="39" t="s">
        <v>124</v>
      </c>
      <c r="D352" s="55"/>
      <c r="E352" s="55"/>
      <c r="F352" s="55"/>
      <c r="G352" s="55"/>
      <c r="H352" s="55"/>
      <c r="I352" s="55"/>
      <c r="J352" s="55"/>
      <c r="K352" s="55"/>
      <c r="L352" s="55"/>
      <c r="M352" s="55"/>
      <c r="N352" s="55"/>
      <c r="O352" s="55"/>
      <c r="P352" s="55"/>
      <c r="Q352" s="55"/>
      <c r="R352" s="55"/>
      <c r="S352" s="55"/>
      <c r="T352" s="55"/>
      <c r="U352" s="55"/>
      <c r="V352" s="55"/>
      <c r="W352" s="55"/>
      <c r="X352" s="55"/>
      <c r="Y352" s="55"/>
      <c r="Z352" s="60"/>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61"/>
      <c r="AW352" s="357"/>
      <c r="AX352" s="357"/>
      <c r="AY352" s="357"/>
      <c r="AZ352" s="357"/>
      <c r="BA352" s="357"/>
      <c r="BB352" s="357"/>
      <c r="BC352" s="357"/>
      <c r="BD352" s="357"/>
      <c r="BE352" s="357"/>
      <c r="BF352" s="357"/>
      <c r="BG352" s="357"/>
      <c r="BH352" s="357"/>
      <c r="BI352" s="357"/>
      <c r="BJ352" s="357"/>
      <c r="BK352" s="357"/>
      <c r="BL352" s="357"/>
    </row>
    <row r="353" spans="1:64" ht="14.45" customHeight="1" thickBot="1">
      <c r="A353" s="735"/>
      <c r="B353" s="261">
        <f>SUM('1 Budgetskema (UDFYLDES)'!D353:AV353)</f>
        <v>0</v>
      </c>
      <c r="C353" s="38" t="s">
        <v>126</v>
      </c>
      <c r="D353" s="53"/>
      <c r="E353" s="53"/>
      <c r="F353" s="53"/>
      <c r="G353" s="53"/>
      <c r="H353" s="53"/>
      <c r="I353" s="53"/>
      <c r="J353" s="53"/>
      <c r="K353" s="53"/>
      <c r="L353" s="53"/>
      <c r="M353" s="53"/>
      <c r="N353" s="53"/>
      <c r="O353" s="53"/>
      <c r="P353" s="53"/>
      <c r="Q353" s="53"/>
      <c r="R353" s="53"/>
      <c r="S353" s="53"/>
      <c r="T353" s="53"/>
      <c r="U353" s="53"/>
      <c r="V353" s="53"/>
      <c r="W353" s="53"/>
      <c r="X353" s="53"/>
      <c r="Y353" s="53"/>
      <c r="Z353" s="60"/>
      <c r="AA353" s="44"/>
      <c r="AB353" s="44"/>
      <c r="AC353" s="44"/>
      <c r="AD353" s="44"/>
      <c r="AE353" s="44"/>
      <c r="AF353" s="44"/>
      <c r="AG353" s="44"/>
      <c r="AH353" s="44"/>
      <c r="AI353" s="44"/>
      <c r="AJ353" s="44"/>
      <c r="AK353" s="44"/>
      <c r="AL353" s="44"/>
      <c r="AM353" s="44"/>
      <c r="AN353" s="44"/>
      <c r="AO353" s="44"/>
      <c r="AP353" s="44"/>
      <c r="AQ353" s="44"/>
      <c r="AR353" s="44"/>
      <c r="AS353" s="44"/>
      <c r="AT353" s="44"/>
      <c r="AU353" s="44"/>
      <c r="AV353" s="61"/>
      <c r="AW353" s="357"/>
      <c r="AX353" s="357"/>
      <c r="AY353" s="357"/>
      <c r="AZ353" s="357"/>
      <c r="BA353" s="357"/>
      <c r="BB353" s="357"/>
      <c r="BC353" s="357"/>
      <c r="BD353" s="357"/>
      <c r="BE353" s="357"/>
      <c r="BF353" s="357"/>
      <c r="BG353" s="357"/>
      <c r="BH353" s="357"/>
      <c r="BI353" s="357"/>
      <c r="BJ353" s="357"/>
      <c r="BK353" s="357"/>
      <c r="BL353" s="357"/>
    </row>
    <row r="354" spans="1:64" ht="50.1" customHeight="1" thickBot="1">
      <c r="A354" s="735" t="s">
        <v>24</v>
      </c>
      <c r="B354" s="258"/>
      <c r="C354" s="39" t="s">
        <v>124</v>
      </c>
      <c r="D354" s="55"/>
      <c r="E354" s="55"/>
      <c r="F354" s="55"/>
      <c r="G354" s="55"/>
      <c r="H354" s="55"/>
      <c r="I354" s="55"/>
      <c r="J354" s="55"/>
      <c r="K354" s="55"/>
      <c r="L354" s="55"/>
      <c r="M354" s="55"/>
      <c r="N354" s="55"/>
      <c r="O354" s="55"/>
      <c r="P354" s="55"/>
      <c r="Q354" s="55"/>
      <c r="R354" s="55"/>
      <c r="S354" s="55"/>
      <c r="T354" s="55"/>
      <c r="U354" s="55"/>
      <c r="V354" s="55"/>
      <c r="W354" s="55"/>
      <c r="X354" s="55"/>
      <c r="Y354" s="55"/>
      <c r="Z354" s="60"/>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61"/>
      <c r="AW354" s="357"/>
      <c r="AX354" s="357"/>
      <c r="AY354" s="357"/>
      <c r="AZ354" s="357"/>
      <c r="BA354" s="357"/>
      <c r="BB354" s="357"/>
      <c r="BC354" s="357"/>
      <c r="BD354" s="357"/>
      <c r="BE354" s="357"/>
      <c r="BF354" s="357"/>
      <c r="BG354" s="357"/>
      <c r="BH354" s="357"/>
      <c r="BI354" s="357"/>
      <c r="BJ354" s="357"/>
      <c r="BK354" s="357"/>
      <c r="BL354" s="357"/>
    </row>
    <row r="355" spans="1:64" ht="14.45" customHeight="1" thickBot="1">
      <c r="A355" s="735"/>
      <c r="B355" s="261">
        <f>SUM('1 Budgetskema (UDFYLDES)'!D355:AV355)</f>
        <v>0</v>
      </c>
      <c r="C355" s="40" t="s">
        <v>126</v>
      </c>
      <c r="D355" s="53"/>
      <c r="E355" s="53"/>
      <c r="F355" s="53"/>
      <c r="G355" s="53"/>
      <c r="H355" s="53"/>
      <c r="I355" s="53"/>
      <c r="J355" s="53"/>
      <c r="K355" s="53"/>
      <c r="L355" s="53"/>
      <c r="M355" s="53"/>
      <c r="N355" s="53"/>
      <c r="O355" s="53"/>
      <c r="P355" s="53"/>
      <c r="Q355" s="53"/>
      <c r="R355" s="53"/>
      <c r="S355" s="53"/>
      <c r="T355" s="53"/>
      <c r="U355" s="53"/>
      <c r="V355" s="53"/>
      <c r="W355" s="53"/>
      <c r="X355" s="53"/>
      <c r="Y355" s="53"/>
      <c r="Z355" s="60"/>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61"/>
      <c r="AW355" s="357"/>
      <c r="AX355" s="357"/>
      <c r="AY355" s="357"/>
      <c r="AZ355" s="357"/>
      <c r="BA355" s="357"/>
      <c r="BB355" s="357"/>
      <c r="BC355" s="357"/>
      <c r="BD355" s="357"/>
      <c r="BE355" s="357"/>
      <c r="BF355" s="357"/>
      <c r="BG355" s="357"/>
      <c r="BH355" s="357"/>
      <c r="BI355" s="357"/>
      <c r="BJ355" s="357"/>
      <c r="BK355" s="357"/>
      <c r="BL355" s="357"/>
    </row>
    <row r="356" spans="1:64" ht="50.1" customHeight="1">
      <c r="A356" s="736" t="s">
        <v>149</v>
      </c>
      <c r="B356" s="258"/>
      <c r="C356" s="39" t="s">
        <v>173</v>
      </c>
      <c r="D356" s="146"/>
      <c r="E356" s="146"/>
      <c r="F356" s="146"/>
      <c r="G356" s="146"/>
      <c r="H356" s="146"/>
      <c r="I356" s="146"/>
      <c r="J356" s="146"/>
      <c r="K356" s="146"/>
      <c r="L356" s="146"/>
      <c r="M356" s="146"/>
      <c r="N356" s="146"/>
      <c r="O356" s="146"/>
      <c r="P356" s="146"/>
      <c r="Q356" s="146"/>
      <c r="R356" s="146"/>
      <c r="S356" s="146"/>
      <c r="T356" s="146"/>
      <c r="U356" s="146"/>
      <c r="V356" s="146"/>
      <c r="W356" s="146"/>
      <c r="X356" s="146"/>
      <c r="Y356" s="146"/>
      <c r="Z356" s="147"/>
      <c r="AA356" s="148"/>
      <c r="AB356" s="148"/>
      <c r="AC356" s="148"/>
      <c r="AD356" s="148"/>
      <c r="AE356" s="148"/>
      <c r="AF356" s="148"/>
      <c r="AG356" s="148"/>
      <c r="AH356" s="148"/>
      <c r="AI356" s="148"/>
      <c r="AJ356" s="148"/>
      <c r="AK356" s="148"/>
      <c r="AL356" s="148"/>
      <c r="AM356" s="148"/>
      <c r="AN356" s="148"/>
      <c r="AO356" s="148"/>
      <c r="AP356" s="148"/>
      <c r="AQ356" s="148"/>
      <c r="AR356" s="148"/>
      <c r="AS356" s="148"/>
      <c r="AT356" s="148"/>
      <c r="AU356" s="148"/>
      <c r="AV356" s="149"/>
      <c r="AW356" s="357"/>
      <c r="AX356" s="357"/>
      <c r="AY356" s="357"/>
      <c r="AZ356" s="357"/>
      <c r="BA356" s="357"/>
      <c r="BB356" s="357"/>
      <c r="BC356" s="357"/>
      <c r="BD356" s="357"/>
      <c r="BE356" s="357"/>
      <c r="BF356" s="357"/>
      <c r="BG356" s="357"/>
      <c r="BH356" s="357"/>
      <c r="BI356" s="357"/>
      <c r="BJ356" s="357"/>
      <c r="BK356" s="357"/>
      <c r="BL356" s="357"/>
    </row>
    <row r="357" spans="1:64" ht="14.45" customHeight="1" thickBot="1">
      <c r="A357" s="737"/>
      <c r="B357" s="260">
        <f>SUM('1 Budgetskema (UDFYLDES)'!D357:AV357)</f>
        <v>0</v>
      </c>
      <c r="C357" s="76" t="s">
        <v>149</v>
      </c>
      <c r="D357" s="150"/>
      <c r="E357" s="75"/>
      <c r="F357" s="75"/>
      <c r="G357" s="75"/>
      <c r="H357" s="75"/>
      <c r="I357" s="75"/>
      <c r="J357" s="75"/>
      <c r="K357" s="75"/>
      <c r="L357" s="75"/>
      <c r="M357" s="75"/>
      <c r="N357" s="75"/>
      <c r="O357" s="75"/>
      <c r="P357" s="75"/>
      <c r="Q357" s="75"/>
      <c r="R357" s="75"/>
      <c r="S357" s="75"/>
      <c r="T357" s="75"/>
      <c r="U357" s="75"/>
      <c r="V357" s="75"/>
      <c r="W357" s="75"/>
      <c r="X357" s="75"/>
      <c r="Y357" s="75"/>
      <c r="Z357" s="60"/>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61"/>
      <c r="AW357" s="357"/>
      <c r="AX357" s="357"/>
      <c r="AY357" s="357"/>
      <c r="AZ357" s="357"/>
      <c r="BA357" s="357"/>
      <c r="BB357" s="357"/>
      <c r="BC357" s="357"/>
      <c r="BD357" s="357"/>
      <c r="BE357" s="357"/>
      <c r="BF357" s="357"/>
      <c r="BG357" s="357"/>
      <c r="BH357" s="357"/>
      <c r="BI357" s="357"/>
      <c r="BJ357" s="357"/>
      <c r="BK357" s="357"/>
      <c r="BL357" s="357"/>
    </row>
    <row r="358" spans="1:64" ht="50.1" customHeight="1">
      <c r="A358" s="736" t="s">
        <v>10</v>
      </c>
      <c r="B358" s="258"/>
      <c r="C358" s="74" t="s">
        <v>124</v>
      </c>
      <c r="D358" s="146"/>
      <c r="E358" s="146"/>
      <c r="F358" s="146"/>
      <c r="G358" s="146"/>
      <c r="H358" s="146"/>
      <c r="I358" s="146"/>
      <c r="J358" s="146"/>
      <c r="K358" s="146"/>
      <c r="L358" s="146"/>
      <c r="M358" s="146"/>
      <c r="N358" s="146"/>
      <c r="O358" s="146"/>
      <c r="P358" s="146"/>
      <c r="Q358" s="146"/>
      <c r="R358" s="146"/>
      <c r="S358" s="146"/>
      <c r="T358" s="146"/>
      <c r="U358" s="146"/>
      <c r="V358" s="146"/>
      <c r="W358" s="146"/>
      <c r="X358" s="146"/>
      <c r="Y358" s="146"/>
      <c r="Z358" s="147"/>
      <c r="AA358" s="148"/>
      <c r="AB358" s="148"/>
      <c r="AC358" s="148"/>
      <c r="AD358" s="148"/>
      <c r="AE358" s="148"/>
      <c r="AF358" s="148"/>
      <c r="AG358" s="148"/>
      <c r="AH358" s="148"/>
      <c r="AI358" s="148"/>
      <c r="AJ358" s="148"/>
      <c r="AK358" s="148"/>
      <c r="AL358" s="148"/>
      <c r="AM358" s="148"/>
      <c r="AN358" s="148"/>
      <c r="AO358" s="148"/>
      <c r="AP358" s="148"/>
      <c r="AQ358" s="148"/>
      <c r="AR358" s="148"/>
      <c r="AS358" s="148"/>
      <c r="AT358" s="148"/>
      <c r="AU358" s="148"/>
      <c r="AV358" s="149"/>
      <c r="AW358" s="357"/>
      <c r="AX358" s="357"/>
      <c r="AY358" s="357"/>
      <c r="AZ358" s="357"/>
      <c r="BA358" s="357"/>
      <c r="BB358" s="357"/>
      <c r="BC358" s="357"/>
      <c r="BD358" s="357"/>
      <c r="BE358" s="357"/>
      <c r="BF358" s="357"/>
      <c r="BG358" s="357"/>
      <c r="BH358" s="357"/>
      <c r="BI358" s="357"/>
      <c r="BJ358" s="357"/>
      <c r="BK358" s="357"/>
      <c r="BL358" s="357"/>
    </row>
    <row r="359" spans="1:64" ht="14.45" customHeight="1" thickBot="1">
      <c r="A359" s="737"/>
      <c r="B359" s="260">
        <f>SUM('1 Budgetskema (UDFYLDES)'!D359:AV359)</f>
        <v>0</v>
      </c>
      <c r="C359" s="38" t="s">
        <v>126</v>
      </c>
      <c r="D359" s="77"/>
      <c r="E359" s="77"/>
      <c r="F359" s="77"/>
      <c r="G359" s="77"/>
      <c r="H359" s="77"/>
      <c r="I359" s="77"/>
      <c r="J359" s="77"/>
      <c r="K359" s="77"/>
      <c r="L359" s="77"/>
      <c r="M359" s="77"/>
      <c r="N359" s="77"/>
      <c r="O359" s="77"/>
      <c r="P359" s="77"/>
      <c r="Q359" s="77"/>
      <c r="R359" s="77"/>
      <c r="S359" s="77"/>
      <c r="T359" s="77"/>
      <c r="U359" s="77"/>
      <c r="V359" s="77"/>
      <c r="W359" s="77"/>
      <c r="X359" s="77"/>
      <c r="Y359" s="77"/>
      <c r="Z359" s="60"/>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61"/>
      <c r="AW359" s="357"/>
      <c r="AX359" s="357"/>
      <c r="AY359" s="357"/>
      <c r="AZ359" s="357"/>
      <c r="BA359" s="357"/>
      <c r="BB359" s="357"/>
      <c r="BC359" s="357"/>
      <c r="BD359" s="357"/>
      <c r="BE359" s="357"/>
      <c r="BF359" s="357"/>
      <c r="BG359" s="357"/>
      <c r="BH359" s="357"/>
      <c r="BI359" s="357"/>
      <c r="BJ359" s="357"/>
      <c r="BK359" s="357"/>
      <c r="BL359" s="357"/>
    </row>
    <row r="360" spans="1:64" ht="50.1" customHeight="1" thickBot="1">
      <c r="A360" s="735" t="s">
        <v>55</v>
      </c>
      <c r="B360" s="258"/>
      <c r="C360" s="41" t="s">
        <v>124</v>
      </c>
      <c r="D360" s="55"/>
      <c r="E360" s="55"/>
      <c r="F360" s="55"/>
      <c r="G360" s="55"/>
      <c r="H360" s="55"/>
      <c r="I360" s="55"/>
      <c r="J360" s="55"/>
      <c r="K360" s="55"/>
      <c r="L360" s="55"/>
      <c r="M360" s="55"/>
      <c r="N360" s="55"/>
      <c r="O360" s="55"/>
      <c r="P360" s="55"/>
      <c r="Q360" s="55"/>
      <c r="R360" s="55"/>
      <c r="S360" s="55"/>
      <c r="T360" s="55"/>
      <c r="U360" s="55"/>
      <c r="V360" s="55"/>
      <c r="W360" s="55"/>
      <c r="X360" s="55"/>
      <c r="Y360" s="55"/>
      <c r="Z360" s="60"/>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61"/>
      <c r="AW360" s="357"/>
      <c r="AX360" s="357"/>
      <c r="AY360" s="357"/>
      <c r="AZ360" s="357"/>
      <c r="BA360" s="357"/>
      <c r="BB360" s="357"/>
      <c r="BC360" s="357"/>
      <c r="BD360" s="357"/>
      <c r="BE360" s="357"/>
      <c r="BF360" s="357"/>
      <c r="BG360" s="357"/>
      <c r="BH360" s="357"/>
      <c r="BI360" s="357"/>
      <c r="BJ360" s="357"/>
      <c r="BK360" s="357"/>
      <c r="BL360" s="357"/>
    </row>
    <row r="361" spans="1:64" ht="14.45" customHeight="1" thickBot="1">
      <c r="A361" s="735"/>
      <c r="B361" s="261">
        <f>SUM('1 Budgetskema (UDFYLDES)'!D361:AV361)</f>
        <v>0</v>
      </c>
      <c r="C361" s="38" t="s">
        <v>126</v>
      </c>
      <c r="D361" s="54"/>
      <c r="E361" s="53"/>
      <c r="F361" s="53"/>
      <c r="G361" s="53"/>
      <c r="H361" s="53"/>
      <c r="I361" s="53"/>
      <c r="J361" s="53"/>
      <c r="K361" s="53"/>
      <c r="L361" s="53"/>
      <c r="M361" s="53"/>
      <c r="N361" s="53"/>
      <c r="O361" s="53"/>
      <c r="P361" s="53"/>
      <c r="Q361" s="53"/>
      <c r="R361" s="53"/>
      <c r="S361" s="53"/>
      <c r="T361" s="53"/>
      <c r="U361" s="53"/>
      <c r="V361" s="53"/>
      <c r="W361" s="53"/>
      <c r="X361" s="53"/>
      <c r="Y361" s="53"/>
      <c r="Z361" s="62"/>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4"/>
      <c r="AW361" s="357"/>
      <c r="AX361" s="357"/>
      <c r="AY361" s="357"/>
      <c r="AZ361" s="357"/>
      <c r="BA361" s="357"/>
      <c r="BB361" s="357"/>
      <c r="BC361" s="357"/>
      <c r="BD361" s="357"/>
      <c r="BE361" s="357"/>
      <c r="BF361" s="357"/>
      <c r="BG361" s="357"/>
      <c r="BH361" s="357"/>
      <c r="BI361" s="357"/>
      <c r="BJ361" s="357"/>
      <c r="BK361" s="357"/>
      <c r="BL361" s="357"/>
    </row>
    <row r="362" spans="1:64" ht="21.95" customHeight="1" thickBot="1">
      <c r="A362" s="200" t="s">
        <v>13</v>
      </c>
      <c r="B362" s="318">
        <f>SUM(B347,B351,B353,B355,B361)-B357-B359</f>
        <v>0</v>
      </c>
      <c r="C362" s="76"/>
      <c r="D362" s="353"/>
      <c r="E362" s="353"/>
      <c r="F362" s="353"/>
      <c r="G362" s="353"/>
      <c r="H362" s="353"/>
      <c r="I362" s="353"/>
      <c r="J362" s="353"/>
      <c r="K362" s="353"/>
      <c r="L362" s="353"/>
      <c r="M362" s="353"/>
      <c r="N362" s="353"/>
      <c r="O362" s="353"/>
      <c r="P362" s="353"/>
      <c r="Q362" s="353"/>
      <c r="R362" s="353"/>
      <c r="S362" s="353"/>
      <c r="T362" s="353"/>
      <c r="U362" s="353"/>
      <c r="V362" s="353"/>
      <c r="W362" s="353"/>
      <c r="X362" s="353"/>
      <c r="Y362" s="353"/>
      <c r="Z362" s="353"/>
      <c r="AA362" s="353"/>
      <c r="AB362" s="353"/>
      <c r="AC362" s="353"/>
      <c r="AD362" s="353"/>
      <c r="AE362" s="353"/>
      <c r="AF362" s="353"/>
      <c r="AG362" s="353"/>
      <c r="AH362" s="353"/>
      <c r="AI362" s="353"/>
      <c r="AJ362" s="353"/>
      <c r="AK362" s="353"/>
      <c r="AL362" s="353"/>
      <c r="AM362" s="353"/>
      <c r="AN362" s="353"/>
      <c r="AO362" s="353"/>
      <c r="AP362" s="353"/>
      <c r="AQ362" s="353"/>
      <c r="AR362" s="353"/>
      <c r="AS362" s="353"/>
      <c r="AT362" s="353"/>
      <c r="AU362" s="353"/>
      <c r="AV362" s="353"/>
      <c r="AW362" s="357"/>
      <c r="AX362" s="357"/>
      <c r="AY362" s="357"/>
      <c r="AZ362" s="357"/>
      <c r="BA362" s="357"/>
      <c r="BB362" s="357"/>
      <c r="BC362" s="357"/>
      <c r="BD362" s="357"/>
      <c r="BE362" s="357"/>
      <c r="BF362" s="357"/>
      <c r="BG362" s="357"/>
      <c r="BH362" s="357"/>
      <c r="BI362" s="357"/>
      <c r="BJ362" s="357"/>
      <c r="BK362" s="357"/>
      <c r="BL362" s="357"/>
    </row>
    <row r="363" spans="1:64" ht="30" customHeight="1" thickBot="1">
      <c r="A363" s="199" t="s">
        <v>217</v>
      </c>
      <c r="B363" s="193"/>
      <c r="C363" s="527">
        <f>IF(B363="",0,IF(D339="Forsknings- og videnformidlingsinstitution",IF(B362=0,0,B363/B362),IF(B347=0,0,B363/B347)))</f>
        <v>0</v>
      </c>
      <c r="D363" s="353"/>
      <c r="E363" s="353"/>
      <c r="F363" s="353"/>
      <c r="G363" s="353"/>
      <c r="H363" s="353"/>
      <c r="I363" s="353"/>
      <c r="J363" s="353"/>
      <c r="K363" s="353"/>
      <c r="L363" s="353"/>
      <c r="M363" s="353"/>
      <c r="N363" s="353"/>
      <c r="O363" s="353"/>
      <c r="P363" s="353"/>
      <c r="Q363" s="353"/>
      <c r="R363" s="353"/>
      <c r="S363" s="353"/>
      <c r="T363" s="353"/>
      <c r="U363" s="353"/>
      <c r="V363" s="353"/>
      <c r="W363" s="353"/>
      <c r="X363" s="353"/>
      <c r="Y363" s="353"/>
      <c r="Z363" s="353"/>
      <c r="AA363" s="353"/>
      <c r="AB363" s="353"/>
      <c r="AC363" s="353"/>
      <c r="AD363" s="353"/>
      <c r="AE363" s="353"/>
      <c r="AF363" s="353"/>
      <c r="AG363" s="353"/>
      <c r="AH363" s="353"/>
      <c r="AI363" s="353"/>
      <c r="AJ363" s="353"/>
      <c r="AK363" s="353"/>
      <c r="AL363" s="353"/>
      <c r="AM363" s="353"/>
      <c r="AN363" s="353"/>
      <c r="AO363" s="353"/>
      <c r="AP363" s="353"/>
      <c r="AQ363" s="353"/>
      <c r="AR363" s="353"/>
      <c r="AS363" s="353"/>
      <c r="AT363" s="353"/>
      <c r="AU363" s="353"/>
      <c r="AV363" s="353"/>
      <c r="AW363" s="357"/>
      <c r="AX363" s="357"/>
      <c r="AY363" s="357"/>
      <c r="AZ363" s="357"/>
      <c r="BA363" s="357"/>
      <c r="BB363" s="357"/>
      <c r="BC363" s="357"/>
      <c r="BD363" s="357"/>
      <c r="BE363" s="357"/>
      <c r="BF363" s="357"/>
      <c r="BG363" s="357"/>
      <c r="BH363" s="357"/>
      <c r="BI363" s="357"/>
      <c r="BJ363" s="357"/>
      <c r="BK363" s="357"/>
      <c r="BL363" s="357"/>
    </row>
    <row r="364" spans="1:64" ht="21.95" customHeight="1" thickBot="1">
      <c r="A364" s="253" t="s">
        <v>339</v>
      </c>
      <c r="B364" s="377">
        <f>SUM(B362:B363)</f>
        <v>0</v>
      </c>
      <c r="C364" s="254"/>
      <c r="D364" s="353"/>
      <c r="E364" s="353"/>
      <c r="F364" s="353"/>
      <c r="G364" s="353"/>
      <c r="H364" s="353"/>
      <c r="I364" s="353"/>
      <c r="J364" s="353"/>
      <c r="K364" s="353"/>
      <c r="L364" s="353"/>
      <c r="M364" s="353"/>
      <c r="N364" s="353"/>
      <c r="O364" s="353"/>
      <c r="P364" s="353"/>
      <c r="Q364" s="353"/>
      <c r="R364" s="353"/>
      <c r="S364" s="353"/>
      <c r="T364" s="353"/>
      <c r="U364" s="353"/>
      <c r="V364" s="353"/>
      <c r="W364" s="353"/>
      <c r="X364" s="353"/>
      <c r="Y364" s="353"/>
      <c r="Z364" s="353"/>
      <c r="AA364" s="353"/>
      <c r="AB364" s="353"/>
      <c r="AC364" s="353"/>
      <c r="AD364" s="353"/>
      <c r="AE364" s="353"/>
      <c r="AF364" s="353"/>
      <c r="AG364" s="353"/>
      <c r="AH364" s="353"/>
      <c r="AI364" s="353"/>
      <c r="AJ364" s="353"/>
      <c r="AK364" s="353"/>
      <c r="AL364" s="353"/>
      <c r="AM364" s="353"/>
      <c r="AN364" s="353"/>
      <c r="AO364" s="353"/>
      <c r="AP364" s="353"/>
      <c r="AQ364" s="353"/>
      <c r="AR364" s="353"/>
      <c r="AS364" s="353"/>
      <c r="AT364" s="353"/>
      <c r="AU364" s="353"/>
      <c r="AV364" s="353"/>
      <c r="AW364" s="357"/>
      <c r="AX364" s="357"/>
      <c r="AY364" s="357"/>
      <c r="AZ364" s="357"/>
      <c r="BA364" s="357"/>
      <c r="BB364" s="357"/>
      <c r="BC364" s="357"/>
      <c r="BD364" s="357"/>
      <c r="BE364" s="357"/>
      <c r="BF364" s="357"/>
      <c r="BG364" s="357"/>
      <c r="BH364" s="357"/>
      <c r="BI364" s="357"/>
      <c r="BJ364" s="357"/>
      <c r="BK364" s="357"/>
      <c r="BL364" s="357"/>
    </row>
    <row r="365" spans="1:64" ht="14.1" customHeight="1">
      <c r="A365" s="353"/>
      <c r="B365" s="353"/>
      <c r="C365" s="353"/>
      <c r="D365" s="353"/>
      <c r="E365" s="353"/>
      <c r="F365" s="353"/>
      <c r="G365" s="353"/>
      <c r="H365" s="353"/>
      <c r="I365" s="353"/>
      <c r="J365" s="353"/>
      <c r="K365" s="353"/>
      <c r="L365" s="353"/>
      <c r="M365" s="353"/>
      <c r="N365" s="353"/>
      <c r="O365" s="353"/>
      <c r="P365" s="353"/>
      <c r="Q365" s="353"/>
      <c r="R365" s="353"/>
      <c r="S365" s="353"/>
      <c r="T365" s="353"/>
      <c r="U365" s="353"/>
      <c r="V365" s="353"/>
      <c r="W365" s="353"/>
      <c r="X365" s="353"/>
      <c r="Y365" s="353"/>
      <c r="Z365" s="353"/>
      <c r="AA365" s="353"/>
      <c r="AB365" s="353"/>
      <c r="AC365" s="353"/>
      <c r="AD365" s="353"/>
      <c r="AE365" s="353"/>
      <c r="AF365" s="353"/>
      <c r="AG365" s="353"/>
      <c r="AH365" s="353"/>
      <c r="AI365" s="353"/>
      <c r="AJ365" s="353"/>
      <c r="AK365" s="353"/>
      <c r="AL365" s="353"/>
      <c r="AM365" s="353"/>
      <c r="AN365" s="353"/>
      <c r="AO365" s="353"/>
      <c r="AP365" s="353"/>
      <c r="AQ365" s="353"/>
      <c r="AR365" s="353"/>
      <c r="AS365" s="353"/>
      <c r="AT365" s="353"/>
      <c r="AU365" s="353"/>
      <c r="AV365" s="353"/>
      <c r="AW365" s="357"/>
      <c r="AX365" s="357"/>
      <c r="AY365" s="357"/>
      <c r="AZ365" s="357"/>
      <c r="BA365" s="357"/>
      <c r="BB365" s="357"/>
      <c r="BC365" s="357"/>
      <c r="BD365" s="357"/>
      <c r="BE365" s="357"/>
      <c r="BF365" s="357"/>
      <c r="BG365" s="357"/>
      <c r="BH365" s="357"/>
      <c r="BI365" s="357"/>
      <c r="BJ365" s="357"/>
      <c r="BK365" s="357"/>
      <c r="BL365" s="357"/>
    </row>
    <row r="366" spans="1:64" ht="14.1" customHeight="1" thickBot="1">
      <c r="A366" s="373"/>
      <c r="B366" s="373"/>
      <c r="C366" s="353"/>
      <c r="D366" s="353"/>
      <c r="E366" s="353"/>
      <c r="F366" s="353"/>
      <c r="G366" s="353"/>
      <c r="H366" s="353"/>
      <c r="I366" s="353"/>
      <c r="J366" s="353"/>
      <c r="K366" s="353"/>
      <c r="L366" s="353"/>
      <c r="M366" s="353"/>
      <c r="N366" s="353"/>
      <c r="O366" s="353"/>
      <c r="P366" s="353"/>
      <c r="Q366" s="353"/>
      <c r="R366" s="353"/>
      <c r="S366" s="353"/>
      <c r="T366" s="353"/>
      <c r="U366" s="353"/>
      <c r="V366" s="353"/>
      <c r="W366" s="353"/>
      <c r="X366" s="353"/>
      <c r="Y366" s="353"/>
      <c r="Z366" s="353"/>
      <c r="AA366" s="353"/>
      <c r="AB366" s="353"/>
      <c r="AC366" s="353"/>
      <c r="AD366" s="353"/>
      <c r="AE366" s="353"/>
      <c r="AF366" s="353"/>
      <c r="AG366" s="353"/>
      <c r="AH366" s="353"/>
      <c r="AI366" s="353"/>
      <c r="AJ366" s="353"/>
      <c r="AK366" s="353"/>
      <c r="AL366" s="353"/>
      <c r="AM366" s="353"/>
      <c r="AN366" s="353"/>
      <c r="AO366" s="353"/>
      <c r="AP366" s="353"/>
      <c r="AQ366" s="353"/>
      <c r="AR366" s="353"/>
      <c r="AS366" s="353"/>
      <c r="AT366" s="353"/>
      <c r="AU366" s="353"/>
      <c r="AV366" s="353"/>
      <c r="AW366" s="357"/>
      <c r="AX366" s="357"/>
      <c r="AY366" s="357"/>
      <c r="AZ366" s="357"/>
      <c r="BA366" s="357"/>
      <c r="BB366" s="357"/>
      <c r="BC366" s="357"/>
      <c r="BD366" s="357"/>
      <c r="BE366" s="357"/>
      <c r="BF366" s="357"/>
      <c r="BG366" s="357"/>
      <c r="BH366" s="357"/>
      <c r="BI366" s="357"/>
      <c r="BJ366" s="357"/>
      <c r="BK366" s="357"/>
      <c r="BL366" s="357"/>
    </row>
    <row r="367" spans="1:64" ht="24.95" customHeight="1" thickTop="1" thickBot="1">
      <c r="A367" s="366" t="s">
        <v>414</v>
      </c>
      <c r="B367" s="367"/>
      <c r="C367" s="358"/>
      <c r="D367" s="368"/>
      <c r="E367" s="358"/>
      <c r="F367" s="358"/>
      <c r="G367" s="358"/>
      <c r="H367" s="358"/>
      <c r="I367" s="358"/>
      <c r="J367" s="358"/>
      <c r="K367" s="358"/>
      <c r="L367" s="358"/>
      <c r="M367" s="358"/>
      <c r="N367" s="358"/>
      <c r="O367" s="358"/>
      <c r="P367" s="358"/>
      <c r="Q367" s="358"/>
      <c r="R367" s="358"/>
      <c r="S367" s="358"/>
      <c r="T367" s="358"/>
      <c r="U367" s="358"/>
      <c r="V367" s="358"/>
      <c r="W367" s="358"/>
      <c r="X367" s="358"/>
      <c r="Y367" s="358"/>
      <c r="Z367" s="358"/>
      <c r="AA367" s="358"/>
      <c r="AB367" s="358"/>
      <c r="AC367" s="358"/>
      <c r="AD367" s="358"/>
      <c r="AE367" s="358"/>
      <c r="AF367" s="358"/>
      <c r="AG367" s="358"/>
      <c r="AH367" s="358"/>
      <c r="AI367" s="358"/>
      <c r="AJ367" s="358"/>
      <c r="AK367" s="358"/>
      <c r="AL367" s="358"/>
      <c r="AM367" s="358"/>
      <c r="AN367" s="358"/>
      <c r="AO367" s="358"/>
      <c r="AP367" s="358"/>
      <c r="AQ367" s="358"/>
      <c r="AR367" s="358"/>
      <c r="AS367" s="358"/>
      <c r="AT367" s="358"/>
      <c r="AU367" s="358"/>
      <c r="AV367" s="358"/>
      <c r="AW367" s="357"/>
      <c r="AX367" s="357"/>
      <c r="AY367" s="357"/>
      <c r="AZ367" s="357"/>
      <c r="BA367" s="357"/>
      <c r="BB367" s="357"/>
      <c r="BC367" s="357"/>
      <c r="BD367" s="357"/>
      <c r="BE367" s="357"/>
      <c r="BF367" s="357"/>
      <c r="BG367" s="357"/>
      <c r="BH367" s="357"/>
      <c r="BI367" s="357"/>
      <c r="BJ367" s="357"/>
      <c r="BK367" s="357"/>
      <c r="BL367" s="357"/>
    </row>
    <row r="368" spans="1:64" ht="35.1" customHeight="1">
      <c r="A368" s="492" t="str">
        <f>IF(B369&gt;0,"Evt. P-nummer","")</f>
        <v/>
      </c>
      <c r="B368" s="512" t="s">
        <v>392</v>
      </c>
      <c r="C368" s="530" t="s">
        <v>15</v>
      </c>
      <c r="D368" s="531" t="s">
        <v>204</v>
      </c>
      <c r="E368" s="531" t="s">
        <v>113</v>
      </c>
      <c r="F368" s="532" t="s">
        <v>205</v>
      </c>
      <c r="G368" s="359"/>
      <c r="H368" s="359"/>
      <c r="I368" s="359"/>
      <c r="J368" s="359"/>
      <c r="K368" s="359"/>
      <c r="L368" s="359"/>
      <c r="M368" s="359"/>
      <c r="N368" s="359"/>
      <c r="O368" s="359"/>
      <c r="P368" s="359"/>
      <c r="Q368" s="359"/>
      <c r="R368" s="359"/>
      <c r="S368" s="359"/>
      <c r="T368" s="359"/>
      <c r="U368" s="359"/>
      <c r="V368" s="359"/>
      <c r="W368" s="359"/>
      <c r="X368" s="359"/>
      <c r="Y368" s="359"/>
      <c r="Z368" s="359"/>
      <c r="AA368" s="359"/>
      <c r="AB368" s="359"/>
      <c r="AC368" s="359"/>
      <c r="AD368" s="359"/>
      <c r="AE368" s="359"/>
      <c r="AF368" s="359"/>
      <c r="AG368" s="359"/>
      <c r="AH368" s="359"/>
      <c r="AI368" s="359"/>
      <c r="AJ368" s="359"/>
      <c r="AK368" s="359"/>
      <c r="AL368" s="359"/>
      <c r="AM368" s="359"/>
      <c r="AN368" s="359"/>
      <c r="AO368" s="359"/>
      <c r="AP368" s="359"/>
      <c r="AQ368" s="359"/>
      <c r="AR368" s="359"/>
      <c r="AS368" s="359"/>
      <c r="AT368" s="359"/>
      <c r="AU368" s="359"/>
      <c r="AV368" s="359"/>
      <c r="AW368" s="357"/>
      <c r="AX368" s="357"/>
      <c r="AY368" s="357"/>
      <c r="AZ368" s="357"/>
      <c r="BA368" s="357"/>
      <c r="BB368" s="357"/>
      <c r="BC368" s="357"/>
      <c r="BD368" s="357"/>
      <c r="BE368" s="357"/>
      <c r="BF368" s="357"/>
      <c r="BG368" s="357"/>
      <c r="BH368" s="357"/>
      <c r="BI368" s="357"/>
      <c r="BJ368" s="357"/>
      <c r="BK368" s="357"/>
      <c r="BL368" s="357"/>
    </row>
    <row r="369" spans="1:64" ht="35.1" customHeight="1" thickBot="1">
      <c r="A369" s="521"/>
      <c r="B369" s="568"/>
      <c r="C369" s="334"/>
      <c r="D369" s="274"/>
      <c r="E369" s="274"/>
      <c r="F369" s="275"/>
      <c r="G369" s="353"/>
      <c r="H369" s="353"/>
      <c r="I369" s="353"/>
      <c r="J369" s="353"/>
      <c r="K369" s="353"/>
      <c r="L369" s="353"/>
      <c r="M369" s="353"/>
      <c r="N369" s="353"/>
      <c r="O369" s="353"/>
      <c r="P369" s="353"/>
      <c r="Q369" s="353"/>
      <c r="R369" s="353"/>
      <c r="S369" s="353"/>
      <c r="T369" s="353"/>
      <c r="U369" s="353"/>
      <c r="V369" s="353"/>
      <c r="W369" s="353"/>
      <c r="X369" s="353"/>
      <c r="Y369" s="353"/>
      <c r="Z369" s="353"/>
      <c r="AA369" s="353"/>
      <c r="AB369" s="353"/>
      <c r="AC369" s="353"/>
      <c r="AD369" s="353"/>
      <c r="AE369" s="353"/>
      <c r="AF369" s="353"/>
      <c r="AG369" s="353"/>
      <c r="AH369" s="353"/>
      <c r="AI369" s="353"/>
      <c r="AJ369" s="353"/>
      <c r="AK369" s="353"/>
      <c r="AL369" s="353"/>
      <c r="AM369" s="353"/>
      <c r="AN369" s="353"/>
      <c r="AO369" s="353"/>
      <c r="AP369" s="353"/>
      <c r="AQ369" s="353"/>
      <c r="AR369" s="353"/>
      <c r="AS369" s="353"/>
      <c r="AT369" s="353"/>
      <c r="AU369" s="353"/>
      <c r="AV369" s="353"/>
      <c r="AW369" s="357"/>
      <c r="AX369" s="357"/>
      <c r="AY369" s="357"/>
      <c r="AZ369" s="357"/>
      <c r="BA369" s="357"/>
      <c r="BB369" s="357"/>
      <c r="BC369" s="357"/>
      <c r="BD369" s="357"/>
      <c r="BE369" s="357"/>
      <c r="BF369" s="357"/>
      <c r="BG369" s="357"/>
      <c r="BH369" s="357"/>
      <c r="BI369" s="357"/>
      <c r="BJ369" s="357"/>
      <c r="BK369" s="357"/>
      <c r="BL369" s="357"/>
    </row>
    <row r="370" spans="1:64" ht="35.1" customHeight="1">
      <c r="A370" s="528" t="s">
        <v>210</v>
      </c>
      <c r="B370" s="534" t="s">
        <v>406</v>
      </c>
      <c r="C370" s="750"/>
      <c r="D370" s="533" t="s">
        <v>401</v>
      </c>
      <c r="E370" s="533" t="str">
        <f>IF(D371="Ja","Privat finansiering","")</f>
        <v/>
      </c>
      <c r="F370" s="536" t="str">
        <f>IF(D371="Ja","Offentlig finansiering","")</f>
        <v/>
      </c>
      <c r="G370" s="353"/>
      <c r="H370" s="353"/>
      <c r="I370" s="353"/>
      <c r="J370" s="353"/>
      <c r="K370" s="353"/>
      <c r="L370" s="353"/>
      <c r="M370" s="353"/>
      <c r="N370" s="353"/>
      <c r="O370" s="353"/>
      <c r="P370" s="353"/>
      <c r="Q370" s="353"/>
      <c r="R370" s="353"/>
      <c r="S370" s="353"/>
      <c r="T370" s="353"/>
      <c r="U370" s="353"/>
      <c r="V370" s="353"/>
      <c r="W370" s="353"/>
      <c r="X370" s="353"/>
      <c r="Y370" s="353"/>
      <c r="Z370" s="353"/>
      <c r="AA370" s="353"/>
      <c r="AB370" s="353"/>
      <c r="AC370" s="353"/>
      <c r="AD370" s="353"/>
      <c r="AE370" s="353"/>
      <c r="AF370" s="353"/>
      <c r="AG370" s="353"/>
      <c r="AH370" s="353"/>
      <c r="AI370" s="353"/>
      <c r="AJ370" s="353"/>
      <c r="AK370" s="353"/>
      <c r="AL370" s="353"/>
      <c r="AM370" s="353"/>
      <c r="AN370" s="353"/>
      <c r="AO370" s="353"/>
      <c r="AP370" s="353"/>
      <c r="AQ370" s="353"/>
      <c r="AR370" s="353"/>
      <c r="AS370" s="353"/>
      <c r="AT370" s="353"/>
      <c r="AU370" s="353"/>
      <c r="AV370" s="353"/>
      <c r="AW370" s="357"/>
      <c r="AX370" s="357"/>
      <c r="AY370" s="357"/>
      <c r="AZ370" s="357"/>
      <c r="BA370" s="357"/>
      <c r="BB370" s="357"/>
      <c r="BC370" s="357"/>
      <c r="BD370" s="357"/>
      <c r="BE370" s="357"/>
      <c r="BF370" s="357"/>
      <c r="BG370" s="357"/>
      <c r="BH370" s="357"/>
      <c r="BI370" s="357"/>
      <c r="BJ370" s="357"/>
      <c r="BK370" s="357"/>
      <c r="BL370" s="357"/>
    </row>
    <row r="371" spans="1:64" ht="35.1" customHeight="1" thickBot="1">
      <c r="A371" s="335" t="str">
        <f>'3 Samlet budget (AUTOGENERERES)'!F395</f>
        <v/>
      </c>
      <c r="B371" s="508" t="str">
        <f>'3 Samlet budget (AUTOGENERERES)'!F396</f>
        <v/>
      </c>
      <c r="C371" s="751"/>
      <c r="D371" s="514"/>
      <c r="E371" s="539"/>
      <c r="F371" s="516"/>
      <c r="G371" s="353"/>
      <c r="H371" s="353"/>
      <c r="I371" s="353"/>
      <c r="J371" s="353"/>
      <c r="K371" s="353"/>
      <c r="L371" s="353"/>
      <c r="M371" s="353"/>
      <c r="N371" s="353"/>
      <c r="O371" s="353"/>
      <c r="P371" s="353"/>
      <c r="Q371" s="353"/>
      <c r="R371" s="353"/>
      <c r="S371" s="353"/>
      <c r="T371" s="353"/>
      <c r="U371" s="353"/>
      <c r="V371" s="353"/>
      <c r="W371" s="353"/>
      <c r="X371" s="353"/>
      <c r="Y371" s="353"/>
      <c r="Z371" s="353"/>
      <c r="AA371" s="353"/>
      <c r="AB371" s="353"/>
      <c r="AC371" s="353"/>
      <c r="AD371" s="353"/>
      <c r="AE371" s="353"/>
      <c r="AF371" s="353"/>
      <c r="AG371" s="353"/>
      <c r="AH371" s="353"/>
      <c r="AI371" s="353"/>
      <c r="AJ371" s="353"/>
      <c r="AK371" s="353"/>
      <c r="AL371" s="353"/>
      <c r="AM371" s="353"/>
      <c r="AN371" s="353"/>
      <c r="AO371" s="353"/>
      <c r="AP371" s="353"/>
      <c r="AQ371" s="353"/>
      <c r="AR371" s="353"/>
      <c r="AS371" s="353"/>
      <c r="AT371" s="353"/>
      <c r="AU371" s="353"/>
      <c r="AV371" s="353"/>
      <c r="AW371" s="357"/>
      <c r="AX371" s="357"/>
      <c r="AY371" s="357"/>
      <c r="AZ371" s="357"/>
      <c r="BA371" s="357"/>
      <c r="BB371" s="357"/>
      <c r="BC371" s="357"/>
      <c r="BD371" s="357"/>
      <c r="BE371" s="357"/>
      <c r="BF371" s="357"/>
      <c r="BG371" s="357"/>
      <c r="BH371" s="357"/>
      <c r="BI371" s="357"/>
      <c r="BJ371" s="357"/>
      <c r="BK371" s="357"/>
      <c r="BL371" s="357"/>
    </row>
    <row r="372" spans="1:64" ht="14.1" customHeight="1">
      <c r="A372" s="353"/>
      <c r="B372" s="353"/>
      <c r="C372" s="353"/>
      <c r="D372" s="353"/>
      <c r="E372" s="353"/>
      <c r="F372" s="353"/>
      <c r="G372" s="353"/>
      <c r="H372" s="353"/>
      <c r="I372" s="353"/>
      <c r="J372" s="353"/>
      <c r="K372" s="353"/>
      <c r="L372" s="353"/>
      <c r="M372" s="353"/>
      <c r="N372" s="353"/>
      <c r="O372" s="353"/>
      <c r="P372" s="353"/>
      <c r="Q372" s="353"/>
      <c r="R372" s="353"/>
      <c r="S372" s="353"/>
      <c r="T372" s="353"/>
      <c r="U372" s="353"/>
      <c r="V372" s="353"/>
      <c r="W372" s="353"/>
      <c r="X372" s="353"/>
      <c r="Y372" s="353"/>
      <c r="Z372" s="353"/>
      <c r="AA372" s="353"/>
      <c r="AB372" s="353"/>
      <c r="AC372" s="353"/>
      <c r="AD372" s="353"/>
      <c r="AE372" s="353"/>
      <c r="AF372" s="353"/>
      <c r="AG372" s="353"/>
      <c r="AH372" s="353"/>
      <c r="AI372" s="353"/>
      <c r="AJ372" s="353"/>
      <c r="AK372" s="353"/>
      <c r="AL372" s="353"/>
      <c r="AM372" s="353"/>
      <c r="AN372" s="353"/>
      <c r="AO372" s="353"/>
      <c r="AP372" s="353"/>
      <c r="AQ372" s="353"/>
      <c r="AR372" s="353"/>
      <c r="AS372" s="353"/>
      <c r="AT372" s="353"/>
      <c r="AU372" s="353"/>
      <c r="AV372" s="353"/>
      <c r="AW372" s="357"/>
      <c r="AX372" s="357"/>
      <c r="AY372" s="357"/>
      <c r="AZ372" s="357"/>
      <c r="BA372" s="357"/>
      <c r="BB372" s="357"/>
      <c r="BC372" s="357"/>
      <c r="BD372" s="357"/>
      <c r="BE372" s="357"/>
      <c r="BF372" s="357"/>
      <c r="BG372" s="357"/>
      <c r="BH372" s="357"/>
      <c r="BI372" s="357"/>
      <c r="BJ372" s="357"/>
      <c r="BK372" s="357"/>
      <c r="BL372" s="357"/>
    </row>
    <row r="373" spans="1:64" ht="15.75" customHeight="1" thickBot="1">
      <c r="A373" s="354" t="s">
        <v>431</v>
      </c>
      <c r="B373" s="354" t="s">
        <v>203</v>
      </c>
      <c r="C373" s="372" t="s">
        <v>123</v>
      </c>
      <c r="D373" s="370" t="s">
        <v>127</v>
      </c>
      <c r="E373" s="370" t="s">
        <v>128</v>
      </c>
      <c r="F373" s="370" t="s">
        <v>129</v>
      </c>
      <c r="G373" s="370" t="s">
        <v>130</v>
      </c>
      <c r="H373" s="370" t="s">
        <v>131</v>
      </c>
      <c r="I373" s="370" t="s">
        <v>132</v>
      </c>
      <c r="J373" s="370" t="s">
        <v>133</v>
      </c>
      <c r="K373" s="370" t="s">
        <v>134</v>
      </c>
      <c r="L373" s="370" t="s">
        <v>135</v>
      </c>
      <c r="M373" s="370" t="s">
        <v>136</v>
      </c>
      <c r="N373" s="370" t="s">
        <v>137</v>
      </c>
      <c r="O373" s="370" t="s">
        <v>138</v>
      </c>
      <c r="P373" s="370" t="s">
        <v>139</v>
      </c>
      <c r="Q373" s="370" t="s">
        <v>140</v>
      </c>
      <c r="R373" s="370" t="s">
        <v>141</v>
      </c>
      <c r="S373" s="370" t="s">
        <v>142</v>
      </c>
      <c r="T373" s="370" t="s">
        <v>143</v>
      </c>
      <c r="U373" s="370" t="s">
        <v>144</v>
      </c>
      <c r="V373" s="370" t="s">
        <v>145</v>
      </c>
      <c r="W373" s="370" t="s">
        <v>146</v>
      </c>
      <c r="X373" s="370" t="s">
        <v>147</v>
      </c>
      <c r="Y373" s="370" t="s">
        <v>148</v>
      </c>
      <c r="Z373" s="371" t="s">
        <v>155</v>
      </c>
      <c r="AA373" s="357"/>
      <c r="AB373" s="357"/>
      <c r="AC373" s="357"/>
      <c r="AD373" s="357"/>
      <c r="AE373" s="357"/>
      <c r="AF373" s="357"/>
      <c r="AG373" s="357"/>
      <c r="AH373" s="357"/>
      <c r="AI373" s="357"/>
      <c r="AJ373" s="357"/>
      <c r="AK373" s="357"/>
      <c r="AL373" s="357"/>
      <c r="AM373" s="357"/>
      <c r="AN373" s="357"/>
      <c r="AO373" s="357"/>
      <c r="AP373" s="357"/>
      <c r="AQ373" s="357"/>
      <c r="AR373" s="357"/>
      <c r="AS373" s="357"/>
      <c r="AT373" s="357"/>
      <c r="AU373" s="357"/>
      <c r="AV373" s="357"/>
      <c r="AW373" s="357"/>
      <c r="AX373" s="357"/>
      <c r="AY373" s="357"/>
      <c r="AZ373" s="357"/>
      <c r="BA373" s="357"/>
      <c r="BB373" s="357"/>
      <c r="BC373" s="357"/>
      <c r="BD373" s="357"/>
      <c r="BE373" s="357"/>
      <c r="BF373" s="357"/>
      <c r="BG373" s="357"/>
      <c r="BH373" s="357"/>
      <c r="BI373" s="357"/>
      <c r="BJ373" s="357"/>
      <c r="BK373" s="357"/>
      <c r="BL373" s="357"/>
    </row>
    <row r="374" spans="1:64" ht="50.1" customHeight="1">
      <c r="A374" s="736" t="s">
        <v>54</v>
      </c>
      <c r="B374" s="262"/>
      <c r="C374" s="46" t="s">
        <v>124</v>
      </c>
      <c r="D374" s="55"/>
      <c r="E374" s="55"/>
      <c r="F374" s="55"/>
      <c r="G374" s="55"/>
      <c r="H374" s="55"/>
      <c r="I374" s="55"/>
      <c r="J374" s="55"/>
      <c r="K374" s="55"/>
      <c r="L374" s="55"/>
      <c r="M374" s="55"/>
      <c r="N374" s="55"/>
      <c r="O374" s="55"/>
      <c r="P374" s="55"/>
      <c r="Q374" s="55"/>
      <c r="R374" s="55"/>
      <c r="S374" s="55"/>
      <c r="T374" s="55"/>
      <c r="U374" s="55"/>
      <c r="V374" s="55"/>
      <c r="W374" s="55"/>
      <c r="X374" s="55"/>
      <c r="Y374" s="55"/>
      <c r="Z374" s="57"/>
      <c r="AA374" s="58"/>
      <c r="AB374" s="58"/>
      <c r="AC374" s="58"/>
      <c r="AD374" s="58"/>
      <c r="AE374" s="58"/>
      <c r="AF374" s="58"/>
      <c r="AG374" s="58"/>
      <c r="AH374" s="58"/>
      <c r="AI374" s="58"/>
      <c r="AJ374" s="58"/>
      <c r="AK374" s="58"/>
      <c r="AL374" s="58"/>
      <c r="AM374" s="58"/>
      <c r="AN374" s="58"/>
      <c r="AO374" s="58"/>
      <c r="AP374" s="58"/>
      <c r="AQ374" s="58"/>
      <c r="AR374" s="58"/>
      <c r="AS374" s="58"/>
      <c r="AT374" s="58"/>
      <c r="AU374" s="58"/>
      <c r="AV374" s="59"/>
      <c r="AW374" s="357"/>
      <c r="AX374" s="357"/>
      <c r="AY374" s="357"/>
      <c r="AZ374" s="357"/>
      <c r="BA374" s="357"/>
      <c r="BB374" s="357"/>
      <c r="BC374" s="357"/>
      <c r="BD374" s="357"/>
      <c r="BE374" s="357"/>
      <c r="BF374" s="357"/>
      <c r="BG374" s="357"/>
      <c r="BH374" s="357"/>
      <c r="BI374" s="357"/>
      <c r="BJ374" s="357"/>
      <c r="BK374" s="357"/>
      <c r="BL374" s="357"/>
    </row>
    <row r="375" spans="1:64" ht="14.45" customHeight="1">
      <c r="A375" s="738"/>
      <c r="B375" s="255"/>
      <c r="C375" s="37" t="s">
        <v>125</v>
      </c>
      <c r="D375" s="42"/>
      <c r="E375" s="42"/>
      <c r="F375" s="42"/>
      <c r="G375" s="42"/>
      <c r="H375" s="42"/>
      <c r="I375" s="42"/>
      <c r="J375" s="42"/>
      <c r="K375" s="42"/>
      <c r="L375" s="42"/>
      <c r="M375" s="42"/>
      <c r="N375" s="42"/>
      <c r="O375" s="42"/>
      <c r="P375" s="42"/>
      <c r="Q375" s="42"/>
      <c r="R375" s="42"/>
      <c r="S375" s="42"/>
      <c r="T375" s="42"/>
      <c r="U375" s="42"/>
      <c r="V375" s="42"/>
      <c r="W375" s="42"/>
      <c r="X375" s="42"/>
      <c r="Y375" s="42"/>
      <c r="Z375" s="60"/>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61"/>
      <c r="AW375" s="357"/>
      <c r="AX375" s="357"/>
      <c r="AY375" s="357"/>
      <c r="AZ375" s="357"/>
      <c r="BA375" s="357"/>
      <c r="BB375" s="357"/>
      <c r="BC375" s="357"/>
      <c r="BD375" s="357"/>
      <c r="BE375" s="357"/>
      <c r="BF375" s="357"/>
      <c r="BG375" s="357"/>
      <c r="BH375" s="357"/>
      <c r="BI375" s="357"/>
      <c r="BJ375" s="357"/>
      <c r="BK375" s="357"/>
      <c r="BL375" s="357"/>
    </row>
    <row r="376" spans="1:64" ht="14.45" customHeight="1" thickBot="1">
      <c r="A376" s="738"/>
      <c r="B376" s="256" t="str">
        <f>_xlfn.CONCAT(SUM('1 Budgetskema (UDFYLDES)'!D376:AV376)," timer")</f>
        <v>0 timer</v>
      </c>
      <c r="C376" s="37" t="s">
        <v>9</v>
      </c>
      <c r="D376" s="42"/>
      <c r="E376" s="42"/>
      <c r="F376" s="42"/>
      <c r="G376" s="42"/>
      <c r="H376" s="42"/>
      <c r="I376" s="42"/>
      <c r="J376" s="42"/>
      <c r="K376" s="42"/>
      <c r="L376" s="42"/>
      <c r="M376" s="42"/>
      <c r="N376" s="42"/>
      <c r="O376" s="42"/>
      <c r="P376" s="42"/>
      <c r="Q376" s="42"/>
      <c r="R376" s="42"/>
      <c r="S376" s="42"/>
      <c r="T376" s="42"/>
      <c r="U376" s="42"/>
      <c r="V376" s="42"/>
      <c r="W376" s="42"/>
      <c r="X376" s="42"/>
      <c r="Y376" s="42"/>
      <c r="Z376" s="60"/>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61"/>
      <c r="AW376" s="357"/>
      <c r="AX376" s="357"/>
      <c r="AY376" s="357"/>
      <c r="AZ376" s="357"/>
      <c r="BA376" s="357"/>
      <c r="BB376" s="357"/>
      <c r="BC376" s="357"/>
      <c r="BD376" s="357"/>
      <c r="BE376" s="357"/>
      <c r="BF376" s="357"/>
      <c r="BG376" s="357"/>
      <c r="BH376" s="357"/>
      <c r="BI376" s="357"/>
      <c r="BJ376" s="357"/>
      <c r="BK376" s="357"/>
      <c r="BL376" s="357"/>
    </row>
    <row r="377" spans="1:64" ht="14.45" customHeight="1" thickBot="1">
      <c r="A377" s="737"/>
      <c r="B377" s="257">
        <f>SUM('1 Budgetskema (UDFYLDES)'!D377:AV377)</f>
        <v>0</v>
      </c>
      <c r="C377" s="38" t="s">
        <v>126</v>
      </c>
      <c r="D377" s="52" t="str">
        <f>IF(D375*D376=0,"",(D375*D376))</f>
        <v/>
      </c>
      <c r="E377" s="52" t="str">
        <f t="shared" ref="E377:AV377" si="24">IF(E375*E376=0,"",(E375*E376))</f>
        <v/>
      </c>
      <c r="F377" s="52" t="str">
        <f t="shared" si="24"/>
        <v/>
      </c>
      <c r="G377" s="52" t="str">
        <f t="shared" si="24"/>
        <v/>
      </c>
      <c r="H377" s="52" t="str">
        <f t="shared" si="24"/>
        <v/>
      </c>
      <c r="I377" s="52" t="str">
        <f t="shared" si="24"/>
        <v/>
      </c>
      <c r="J377" s="52" t="str">
        <f t="shared" si="24"/>
        <v/>
      </c>
      <c r="K377" s="52" t="str">
        <f t="shared" si="24"/>
        <v/>
      </c>
      <c r="L377" s="52" t="str">
        <f t="shared" si="24"/>
        <v/>
      </c>
      <c r="M377" s="52" t="str">
        <f t="shared" si="24"/>
        <v/>
      </c>
      <c r="N377" s="52" t="str">
        <f t="shared" si="24"/>
        <v/>
      </c>
      <c r="O377" s="52" t="str">
        <f t="shared" si="24"/>
        <v/>
      </c>
      <c r="P377" s="52" t="str">
        <f t="shared" si="24"/>
        <v/>
      </c>
      <c r="Q377" s="52" t="str">
        <f t="shared" si="24"/>
        <v/>
      </c>
      <c r="R377" s="52" t="str">
        <f t="shared" si="24"/>
        <v/>
      </c>
      <c r="S377" s="52" t="str">
        <f t="shared" si="24"/>
        <v/>
      </c>
      <c r="T377" s="52" t="str">
        <f t="shared" si="24"/>
        <v/>
      </c>
      <c r="U377" s="52" t="str">
        <f t="shared" si="24"/>
        <v/>
      </c>
      <c r="V377" s="52" t="str">
        <f t="shared" si="24"/>
        <v/>
      </c>
      <c r="W377" s="52" t="str">
        <f t="shared" si="24"/>
        <v/>
      </c>
      <c r="X377" s="52" t="str">
        <f t="shared" si="24"/>
        <v/>
      </c>
      <c r="Y377" s="52" t="str">
        <f t="shared" si="24"/>
        <v/>
      </c>
      <c r="Z377" s="65" t="str">
        <f t="shared" si="24"/>
        <v/>
      </c>
      <c r="AA377" s="66" t="str">
        <f t="shared" si="24"/>
        <v/>
      </c>
      <c r="AB377" s="66" t="str">
        <f t="shared" si="24"/>
        <v/>
      </c>
      <c r="AC377" s="66" t="str">
        <f t="shared" si="24"/>
        <v/>
      </c>
      <c r="AD377" s="66" t="str">
        <f t="shared" si="24"/>
        <v/>
      </c>
      <c r="AE377" s="66" t="str">
        <f t="shared" si="24"/>
        <v/>
      </c>
      <c r="AF377" s="66" t="str">
        <f t="shared" si="24"/>
        <v/>
      </c>
      <c r="AG377" s="66" t="str">
        <f t="shared" si="24"/>
        <v/>
      </c>
      <c r="AH377" s="66" t="str">
        <f t="shared" si="24"/>
        <v/>
      </c>
      <c r="AI377" s="66" t="str">
        <f t="shared" si="24"/>
        <v/>
      </c>
      <c r="AJ377" s="66" t="str">
        <f t="shared" si="24"/>
        <v/>
      </c>
      <c r="AK377" s="66" t="str">
        <f t="shared" si="24"/>
        <v/>
      </c>
      <c r="AL377" s="66" t="str">
        <f t="shared" si="24"/>
        <v/>
      </c>
      <c r="AM377" s="66" t="str">
        <f t="shared" si="24"/>
        <v/>
      </c>
      <c r="AN377" s="66" t="str">
        <f t="shared" si="24"/>
        <v/>
      </c>
      <c r="AO377" s="66" t="str">
        <f t="shared" si="24"/>
        <v/>
      </c>
      <c r="AP377" s="66" t="str">
        <f t="shared" si="24"/>
        <v/>
      </c>
      <c r="AQ377" s="66" t="str">
        <f t="shared" si="24"/>
        <v/>
      </c>
      <c r="AR377" s="66" t="str">
        <f t="shared" si="24"/>
        <v/>
      </c>
      <c r="AS377" s="66" t="str">
        <f t="shared" si="24"/>
        <v/>
      </c>
      <c r="AT377" s="66" t="str">
        <f t="shared" si="24"/>
        <v/>
      </c>
      <c r="AU377" s="66" t="str">
        <f t="shared" si="24"/>
        <v/>
      </c>
      <c r="AV377" s="67" t="str">
        <f t="shared" si="24"/>
        <v/>
      </c>
      <c r="AW377" s="357"/>
      <c r="AX377" s="357"/>
      <c r="AY377" s="357"/>
      <c r="AZ377" s="357"/>
      <c r="BA377" s="357"/>
      <c r="BB377" s="357"/>
      <c r="BC377" s="357"/>
      <c r="BD377" s="357"/>
      <c r="BE377" s="357"/>
      <c r="BF377" s="357"/>
      <c r="BG377" s="357"/>
      <c r="BH377" s="357"/>
      <c r="BI377" s="357"/>
      <c r="BJ377" s="357"/>
      <c r="BK377" s="357"/>
      <c r="BL377" s="357"/>
    </row>
    <row r="378" spans="1:64" ht="50.1" customHeight="1">
      <c r="A378" s="738" t="s">
        <v>3</v>
      </c>
      <c r="B378" s="258"/>
      <c r="C378" s="41" t="s">
        <v>124</v>
      </c>
      <c r="D378" s="145"/>
      <c r="E378" s="56"/>
      <c r="F378" s="56"/>
      <c r="G378" s="56"/>
      <c r="H378" s="56"/>
      <c r="I378" s="56"/>
      <c r="J378" s="56"/>
      <c r="K378" s="56"/>
      <c r="L378" s="56"/>
      <c r="M378" s="56"/>
      <c r="N378" s="56"/>
      <c r="O378" s="56"/>
      <c r="P378" s="56"/>
      <c r="Q378" s="56"/>
      <c r="R378" s="56"/>
      <c r="S378" s="56"/>
      <c r="T378" s="56"/>
      <c r="U378" s="56"/>
      <c r="V378" s="56"/>
      <c r="W378" s="56"/>
      <c r="X378" s="56"/>
      <c r="Y378" s="56"/>
      <c r="Z378" s="60"/>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61"/>
      <c r="AW378" s="357"/>
      <c r="AX378" s="357"/>
      <c r="AY378" s="357"/>
      <c r="AZ378" s="357"/>
      <c r="BA378" s="357"/>
      <c r="BB378" s="357"/>
      <c r="BC378" s="357"/>
      <c r="BD378" s="357"/>
      <c r="BE378" s="357"/>
      <c r="BF378" s="357"/>
      <c r="BG378" s="357"/>
      <c r="BH378" s="357"/>
      <c r="BI378" s="357"/>
      <c r="BJ378" s="357"/>
      <c r="BK378" s="357"/>
      <c r="BL378" s="357"/>
    </row>
    <row r="379" spans="1:64" ht="14.45" customHeight="1">
      <c r="A379" s="738"/>
      <c r="B379" s="259"/>
      <c r="C379" s="37" t="s">
        <v>125</v>
      </c>
      <c r="D379" s="42"/>
      <c r="E379" s="42"/>
      <c r="F379" s="42"/>
      <c r="G379" s="42"/>
      <c r="H379" s="42"/>
      <c r="I379" s="42"/>
      <c r="J379" s="42"/>
      <c r="K379" s="42"/>
      <c r="L379" s="42"/>
      <c r="M379" s="42"/>
      <c r="N379" s="42"/>
      <c r="O379" s="42"/>
      <c r="P379" s="42"/>
      <c r="Q379" s="42"/>
      <c r="R379" s="42"/>
      <c r="S379" s="42"/>
      <c r="T379" s="42"/>
      <c r="U379" s="42"/>
      <c r="V379" s="42"/>
      <c r="W379" s="42"/>
      <c r="X379" s="42"/>
      <c r="Y379" s="42"/>
      <c r="Z379" s="60"/>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61"/>
      <c r="AW379" s="357"/>
      <c r="AX379" s="357"/>
      <c r="AY379" s="357"/>
      <c r="AZ379" s="357"/>
      <c r="BA379" s="357"/>
      <c r="BB379" s="357"/>
      <c r="BC379" s="357"/>
      <c r="BD379" s="357"/>
      <c r="BE379" s="357"/>
      <c r="BF379" s="357"/>
      <c r="BG379" s="357"/>
      <c r="BH379" s="357"/>
      <c r="BI379" s="357"/>
      <c r="BJ379" s="357"/>
      <c r="BK379" s="357"/>
      <c r="BL379" s="357"/>
    </row>
    <row r="380" spans="1:64" ht="14.45" customHeight="1">
      <c r="A380" s="738"/>
      <c r="B380" s="259"/>
      <c r="C380" s="37" t="s">
        <v>9</v>
      </c>
      <c r="D380" s="42"/>
      <c r="E380" s="42"/>
      <c r="F380" s="42"/>
      <c r="G380" s="42"/>
      <c r="H380" s="42"/>
      <c r="I380" s="42"/>
      <c r="J380" s="42"/>
      <c r="K380" s="42"/>
      <c r="L380" s="42"/>
      <c r="M380" s="42"/>
      <c r="N380" s="42"/>
      <c r="O380" s="42"/>
      <c r="P380" s="42"/>
      <c r="Q380" s="42"/>
      <c r="R380" s="42"/>
      <c r="S380" s="42"/>
      <c r="T380" s="42"/>
      <c r="U380" s="42"/>
      <c r="V380" s="42"/>
      <c r="W380" s="42"/>
      <c r="X380" s="42"/>
      <c r="Y380" s="42"/>
      <c r="Z380" s="60"/>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61"/>
      <c r="AW380" s="357"/>
      <c r="AX380" s="357"/>
      <c r="AY380" s="357"/>
      <c r="AZ380" s="357"/>
      <c r="BA380" s="357"/>
      <c r="BB380" s="357"/>
      <c r="BC380" s="357"/>
      <c r="BD380" s="357"/>
      <c r="BE380" s="357"/>
      <c r="BF380" s="357"/>
      <c r="BG380" s="357"/>
      <c r="BH380" s="357"/>
      <c r="BI380" s="357"/>
      <c r="BJ380" s="357"/>
      <c r="BK380" s="357"/>
      <c r="BL380" s="357"/>
    </row>
    <row r="381" spans="1:64" ht="14.45" customHeight="1" thickBot="1">
      <c r="A381" s="738"/>
      <c r="B381" s="260">
        <f>SUM('1 Budgetskema (UDFYLDES)'!D381:AV381)</f>
        <v>0</v>
      </c>
      <c r="C381" s="40" t="s">
        <v>126</v>
      </c>
      <c r="D381" s="51" t="str">
        <f t="shared" ref="D381:AV381" si="25">IF(D379*D380=0,"",(D379*D380))</f>
        <v/>
      </c>
      <c r="E381" s="51" t="str">
        <f t="shared" si="25"/>
        <v/>
      </c>
      <c r="F381" s="51" t="str">
        <f t="shared" si="25"/>
        <v/>
      </c>
      <c r="G381" s="51" t="str">
        <f t="shared" si="25"/>
        <v/>
      </c>
      <c r="H381" s="51" t="str">
        <f t="shared" si="25"/>
        <v/>
      </c>
      <c r="I381" s="51" t="str">
        <f t="shared" si="25"/>
        <v/>
      </c>
      <c r="J381" s="51" t="str">
        <f t="shared" si="25"/>
        <v/>
      </c>
      <c r="K381" s="51" t="str">
        <f t="shared" si="25"/>
        <v/>
      </c>
      <c r="L381" s="51" t="str">
        <f t="shared" si="25"/>
        <v/>
      </c>
      <c r="M381" s="51" t="str">
        <f t="shared" si="25"/>
        <v/>
      </c>
      <c r="N381" s="51" t="str">
        <f t="shared" si="25"/>
        <v/>
      </c>
      <c r="O381" s="51" t="str">
        <f t="shared" si="25"/>
        <v/>
      </c>
      <c r="P381" s="51" t="str">
        <f t="shared" si="25"/>
        <v/>
      </c>
      <c r="Q381" s="51" t="str">
        <f t="shared" si="25"/>
        <v/>
      </c>
      <c r="R381" s="51" t="str">
        <f t="shared" si="25"/>
        <v/>
      </c>
      <c r="S381" s="51" t="str">
        <f t="shared" si="25"/>
        <v/>
      </c>
      <c r="T381" s="51" t="str">
        <f t="shared" si="25"/>
        <v/>
      </c>
      <c r="U381" s="51" t="str">
        <f t="shared" si="25"/>
        <v/>
      </c>
      <c r="V381" s="51" t="str">
        <f t="shared" si="25"/>
        <v/>
      </c>
      <c r="W381" s="51" t="str">
        <f t="shared" si="25"/>
        <v/>
      </c>
      <c r="X381" s="51" t="str">
        <f t="shared" si="25"/>
        <v/>
      </c>
      <c r="Y381" s="51" t="str">
        <f t="shared" si="25"/>
        <v/>
      </c>
      <c r="Z381" s="65" t="str">
        <f t="shared" si="25"/>
        <v/>
      </c>
      <c r="AA381" s="66" t="str">
        <f t="shared" si="25"/>
        <v/>
      </c>
      <c r="AB381" s="66" t="str">
        <f t="shared" si="25"/>
        <v/>
      </c>
      <c r="AC381" s="66" t="str">
        <f t="shared" si="25"/>
        <v/>
      </c>
      <c r="AD381" s="66" t="str">
        <f t="shared" si="25"/>
        <v/>
      </c>
      <c r="AE381" s="66" t="str">
        <f t="shared" si="25"/>
        <v/>
      </c>
      <c r="AF381" s="66" t="str">
        <f t="shared" si="25"/>
        <v/>
      </c>
      <c r="AG381" s="66" t="str">
        <f t="shared" si="25"/>
        <v/>
      </c>
      <c r="AH381" s="66" t="str">
        <f t="shared" si="25"/>
        <v/>
      </c>
      <c r="AI381" s="66" t="str">
        <f t="shared" si="25"/>
        <v/>
      </c>
      <c r="AJ381" s="66" t="str">
        <f t="shared" si="25"/>
        <v/>
      </c>
      <c r="AK381" s="66" t="str">
        <f t="shared" si="25"/>
        <v/>
      </c>
      <c r="AL381" s="66" t="str">
        <f t="shared" si="25"/>
        <v/>
      </c>
      <c r="AM381" s="66" t="str">
        <f t="shared" si="25"/>
        <v/>
      </c>
      <c r="AN381" s="66" t="str">
        <f t="shared" si="25"/>
        <v/>
      </c>
      <c r="AO381" s="66" t="str">
        <f t="shared" si="25"/>
        <v/>
      </c>
      <c r="AP381" s="66" t="str">
        <f t="shared" si="25"/>
        <v/>
      </c>
      <c r="AQ381" s="66" t="str">
        <f t="shared" si="25"/>
        <v/>
      </c>
      <c r="AR381" s="66" t="str">
        <f t="shared" si="25"/>
        <v/>
      </c>
      <c r="AS381" s="66" t="str">
        <f t="shared" si="25"/>
        <v/>
      </c>
      <c r="AT381" s="66" t="str">
        <f t="shared" si="25"/>
        <v/>
      </c>
      <c r="AU381" s="66" t="str">
        <f t="shared" si="25"/>
        <v/>
      </c>
      <c r="AV381" s="67" t="str">
        <f t="shared" si="25"/>
        <v/>
      </c>
      <c r="AW381" s="357"/>
      <c r="AX381" s="357"/>
      <c r="AY381" s="357"/>
      <c r="AZ381" s="357"/>
      <c r="BA381" s="357"/>
      <c r="BB381" s="357"/>
      <c r="BC381" s="357"/>
      <c r="BD381" s="357"/>
      <c r="BE381" s="357"/>
      <c r="BF381" s="357"/>
      <c r="BG381" s="357"/>
      <c r="BH381" s="357"/>
      <c r="BI381" s="357"/>
      <c r="BJ381" s="357"/>
      <c r="BK381" s="357"/>
      <c r="BL381" s="357"/>
    </row>
    <row r="382" spans="1:64" ht="50.1" customHeight="1" thickBot="1">
      <c r="A382" s="735" t="s">
        <v>56</v>
      </c>
      <c r="B382" s="258"/>
      <c r="C382" s="39" t="s">
        <v>124</v>
      </c>
      <c r="D382" s="55"/>
      <c r="E382" s="55"/>
      <c r="F382" s="55"/>
      <c r="G382" s="55"/>
      <c r="H382" s="55"/>
      <c r="I382" s="55"/>
      <c r="J382" s="55"/>
      <c r="K382" s="55"/>
      <c r="L382" s="55"/>
      <c r="M382" s="55"/>
      <c r="N382" s="55"/>
      <c r="O382" s="55"/>
      <c r="P382" s="55"/>
      <c r="Q382" s="55"/>
      <c r="R382" s="55"/>
      <c r="S382" s="55"/>
      <c r="T382" s="55"/>
      <c r="U382" s="55"/>
      <c r="V382" s="55"/>
      <c r="W382" s="55"/>
      <c r="X382" s="55"/>
      <c r="Y382" s="55"/>
      <c r="Z382" s="60"/>
      <c r="AA382" s="44"/>
      <c r="AB382" s="44"/>
      <c r="AC382" s="44"/>
      <c r="AD382" s="44"/>
      <c r="AE382" s="44"/>
      <c r="AF382" s="44"/>
      <c r="AG382" s="44"/>
      <c r="AH382" s="44"/>
      <c r="AI382" s="44"/>
      <c r="AJ382" s="44"/>
      <c r="AK382" s="44"/>
      <c r="AL382" s="44"/>
      <c r="AM382" s="44"/>
      <c r="AN382" s="44"/>
      <c r="AO382" s="44"/>
      <c r="AP382" s="44"/>
      <c r="AQ382" s="44"/>
      <c r="AR382" s="44"/>
      <c r="AS382" s="44"/>
      <c r="AT382" s="44"/>
      <c r="AU382" s="44"/>
      <c r="AV382" s="61"/>
      <c r="AW382" s="357"/>
      <c r="AX382" s="357"/>
      <c r="AY382" s="357"/>
      <c r="AZ382" s="357"/>
      <c r="BA382" s="357"/>
      <c r="BB382" s="357"/>
      <c r="BC382" s="357"/>
      <c r="BD382" s="357"/>
      <c r="BE382" s="357"/>
      <c r="BF382" s="357"/>
      <c r="BG382" s="357"/>
      <c r="BH382" s="357"/>
      <c r="BI382" s="357"/>
      <c r="BJ382" s="357"/>
      <c r="BK382" s="357"/>
      <c r="BL382" s="357"/>
    </row>
    <row r="383" spans="1:64" ht="14.45" customHeight="1" thickBot="1">
      <c r="A383" s="735"/>
      <c r="B383" s="261">
        <f>SUM('1 Budgetskema (UDFYLDES)'!D383:AV383)</f>
        <v>0</v>
      </c>
      <c r="C383" s="38" t="s">
        <v>126</v>
      </c>
      <c r="D383" s="53"/>
      <c r="E383" s="53"/>
      <c r="F383" s="53"/>
      <c r="G383" s="53"/>
      <c r="H383" s="53"/>
      <c r="I383" s="53"/>
      <c r="J383" s="53"/>
      <c r="K383" s="53"/>
      <c r="L383" s="53"/>
      <c r="M383" s="53"/>
      <c r="N383" s="53"/>
      <c r="O383" s="53"/>
      <c r="P383" s="53"/>
      <c r="Q383" s="53"/>
      <c r="R383" s="53"/>
      <c r="S383" s="53"/>
      <c r="T383" s="53"/>
      <c r="U383" s="53"/>
      <c r="V383" s="53"/>
      <c r="W383" s="53"/>
      <c r="X383" s="53"/>
      <c r="Y383" s="53"/>
      <c r="Z383" s="60"/>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61"/>
      <c r="AW383" s="357"/>
      <c r="AX383" s="357"/>
      <c r="AY383" s="357"/>
      <c r="AZ383" s="357"/>
      <c r="BA383" s="357"/>
      <c r="BB383" s="357"/>
      <c r="BC383" s="357"/>
      <c r="BD383" s="357"/>
      <c r="BE383" s="357"/>
      <c r="BF383" s="357"/>
      <c r="BG383" s="357"/>
      <c r="BH383" s="357"/>
      <c r="BI383" s="357"/>
      <c r="BJ383" s="357"/>
      <c r="BK383" s="357"/>
      <c r="BL383" s="357"/>
    </row>
    <row r="384" spans="1:64" ht="50.1" customHeight="1" thickBot="1">
      <c r="A384" s="735" t="s">
        <v>24</v>
      </c>
      <c r="B384" s="258"/>
      <c r="C384" s="39" t="s">
        <v>124</v>
      </c>
      <c r="D384" s="55"/>
      <c r="E384" s="55"/>
      <c r="F384" s="55"/>
      <c r="G384" s="55"/>
      <c r="H384" s="55"/>
      <c r="I384" s="55"/>
      <c r="J384" s="55"/>
      <c r="K384" s="55"/>
      <c r="L384" s="55"/>
      <c r="M384" s="55"/>
      <c r="N384" s="55"/>
      <c r="O384" s="55"/>
      <c r="P384" s="55"/>
      <c r="Q384" s="55"/>
      <c r="R384" s="55"/>
      <c r="S384" s="55"/>
      <c r="T384" s="55"/>
      <c r="U384" s="55"/>
      <c r="V384" s="55"/>
      <c r="W384" s="55"/>
      <c r="X384" s="55"/>
      <c r="Y384" s="55"/>
      <c r="Z384" s="60"/>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61"/>
      <c r="AW384" s="357"/>
      <c r="AX384" s="357"/>
      <c r="AY384" s="357"/>
      <c r="AZ384" s="357"/>
      <c r="BA384" s="357"/>
      <c r="BB384" s="357"/>
      <c r="BC384" s="357"/>
      <c r="BD384" s="357"/>
      <c r="BE384" s="357"/>
      <c r="BF384" s="357"/>
      <c r="BG384" s="357"/>
      <c r="BH384" s="357"/>
      <c r="BI384" s="357"/>
      <c r="BJ384" s="357"/>
      <c r="BK384" s="357"/>
      <c r="BL384" s="357"/>
    </row>
    <row r="385" spans="1:64" ht="14.45" customHeight="1" thickBot="1">
      <c r="A385" s="735"/>
      <c r="B385" s="261">
        <f>SUM('1 Budgetskema (UDFYLDES)'!D385:AV385)</f>
        <v>0</v>
      </c>
      <c r="C385" s="40" t="s">
        <v>126</v>
      </c>
      <c r="D385" s="53"/>
      <c r="E385" s="53"/>
      <c r="F385" s="53"/>
      <c r="G385" s="53"/>
      <c r="H385" s="53"/>
      <c r="I385" s="53"/>
      <c r="J385" s="53"/>
      <c r="K385" s="53"/>
      <c r="L385" s="53"/>
      <c r="M385" s="53"/>
      <c r="N385" s="53"/>
      <c r="O385" s="53"/>
      <c r="P385" s="53"/>
      <c r="Q385" s="53"/>
      <c r="R385" s="53"/>
      <c r="S385" s="53"/>
      <c r="T385" s="53"/>
      <c r="U385" s="53"/>
      <c r="V385" s="53"/>
      <c r="W385" s="53"/>
      <c r="X385" s="53"/>
      <c r="Y385" s="53"/>
      <c r="Z385" s="60"/>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61"/>
      <c r="AW385" s="357"/>
      <c r="AX385" s="357"/>
      <c r="AY385" s="357"/>
      <c r="AZ385" s="357"/>
      <c r="BA385" s="357"/>
      <c r="BB385" s="357"/>
      <c r="BC385" s="357"/>
      <c r="BD385" s="357"/>
      <c r="BE385" s="357"/>
      <c r="BF385" s="357"/>
      <c r="BG385" s="357"/>
      <c r="BH385" s="357"/>
      <c r="BI385" s="357"/>
      <c r="BJ385" s="357"/>
      <c r="BK385" s="357"/>
      <c r="BL385" s="357"/>
    </row>
    <row r="386" spans="1:64" ht="50.1" customHeight="1">
      <c r="A386" s="736" t="s">
        <v>149</v>
      </c>
      <c r="B386" s="258"/>
      <c r="C386" s="39" t="s">
        <v>173</v>
      </c>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6"/>
      <c r="Z386" s="147"/>
      <c r="AA386" s="148"/>
      <c r="AB386" s="148"/>
      <c r="AC386" s="148"/>
      <c r="AD386" s="148"/>
      <c r="AE386" s="148"/>
      <c r="AF386" s="148"/>
      <c r="AG386" s="148"/>
      <c r="AH386" s="148"/>
      <c r="AI386" s="148"/>
      <c r="AJ386" s="148"/>
      <c r="AK386" s="148"/>
      <c r="AL386" s="148"/>
      <c r="AM386" s="148"/>
      <c r="AN386" s="148"/>
      <c r="AO386" s="148"/>
      <c r="AP386" s="148"/>
      <c r="AQ386" s="148"/>
      <c r="AR386" s="148"/>
      <c r="AS386" s="148"/>
      <c r="AT386" s="148"/>
      <c r="AU386" s="148"/>
      <c r="AV386" s="149"/>
      <c r="AW386" s="357"/>
      <c r="AX386" s="357"/>
      <c r="AY386" s="357"/>
      <c r="AZ386" s="357"/>
      <c r="BA386" s="357"/>
      <c r="BB386" s="357"/>
      <c r="BC386" s="357"/>
      <c r="BD386" s="357"/>
      <c r="BE386" s="357"/>
      <c r="BF386" s="357"/>
      <c r="BG386" s="357"/>
      <c r="BH386" s="357"/>
      <c r="BI386" s="357"/>
      <c r="BJ386" s="357"/>
      <c r="BK386" s="357"/>
      <c r="BL386" s="357"/>
    </row>
    <row r="387" spans="1:64" ht="14.45" customHeight="1" thickBot="1">
      <c r="A387" s="737"/>
      <c r="B387" s="260">
        <f>SUM('1 Budgetskema (UDFYLDES)'!D387:AV387)</f>
        <v>0</v>
      </c>
      <c r="C387" s="76" t="s">
        <v>149</v>
      </c>
      <c r="D387" s="150"/>
      <c r="E387" s="75"/>
      <c r="F387" s="75"/>
      <c r="G387" s="75"/>
      <c r="H387" s="75"/>
      <c r="I387" s="75"/>
      <c r="J387" s="75"/>
      <c r="K387" s="75"/>
      <c r="L387" s="75"/>
      <c r="M387" s="75"/>
      <c r="N387" s="75"/>
      <c r="O387" s="75"/>
      <c r="P387" s="75"/>
      <c r="Q387" s="75"/>
      <c r="R387" s="75"/>
      <c r="S387" s="75"/>
      <c r="T387" s="75"/>
      <c r="U387" s="75"/>
      <c r="V387" s="75"/>
      <c r="W387" s="75"/>
      <c r="X387" s="75"/>
      <c r="Y387" s="75"/>
      <c r="Z387" s="60"/>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61"/>
      <c r="AW387" s="357"/>
      <c r="AX387" s="357"/>
      <c r="AY387" s="357"/>
      <c r="AZ387" s="357"/>
      <c r="BA387" s="357"/>
      <c r="BB387" s="357"/>
      <c r="BC387" s="357"/>
      <c r="BD387" s="357"/>
      <c r="BE387" s="357"/>
      <c r="BF387" s="357"/>
      <c r="BG387" s="357"/>
      <c r="BH387" s="357"/>
      <c r="BI387" s="357"/>
      <c r="BJ387" s="357"/>
      <c r="BK387" s="357"/>
      <c r="BL387" s="357"/>
    </row>
    <row r="388" spans="1:64" ht="50.1" customHeight="1">
      <c r="A388" s="736" t="s">
        <v>10</v>
      </c>
      <c r="B388" s="258"/>
      <c r="C388" s="74" t="s">
        <v>124</v>
      </c>
      <c r="D388" s="146"/>
      <c r="E388" s="146"/>
      <c r="F388" s="146"/>
      <c r="G388" s="146"/>
      <c r="H388" s="146"/>
      <c r="I388" s="146"/>
      <c r="J388" s="146"/>
      <c r="K388" s="146"/>
      <c r="L388" s="146"/>
      <c r="M388" s="146"/>
      <c r="N388" s="146"/>
      <c r="O388" s="146"/>
      <c r="P388" s="146"/>
      <c r="Q388" s="146"/>
      <c r="R388" s="146"/>
      <c r="S388" s="146"/>
      <c r="T388" s="146"/>
      <c r="U388" s="146"/>
      <c r="V388" s="146"/>
      <c r="W388" s="146"/>
      <c r="X388" s="146"/>
      <c r="Y388" s="146"/>
      <c r="Z388" s="147"/>
      <c r="AA388" s="148"/>
      <c r="AB388" s="148"/>
      <c r="AC388" s="148"/>
      <c r="AD388" s="148"/>
      <c r="AE388" s="148"/>
      <c r="AF388" s="148"/>
      <c r="AG388" s="148"/>
      <c r="AH388" s="148"/>
      <c r="AI388" s="148"/>
      <c r="AJ388" s="148"/>
      <c r="AK388" s="148"/>
      <c r="AL388" s="148"/>
      <c r="AM388" s="148"/>
      <c r="AN388" s="148"/>
      <c r="AO388" s="148"/>
      <c r="AP388" s="148"/>
      <c r="AQ388" s="148"/>
      <c r="AR388" s="148"/>
      <c r="AS388" s="148"/>
      <c r="AT388" s="148"/>
      <c r="AU388" s="148"/>
      <c r="AV388" s="149"/>
      <c r="AW388" s="357"/>
      <c r="AX388" s="357"/>
      <c r="AY388" s="357"/>
      <c r="AZ388" s="357"/>
      <c r="BA388" s="357"/>
      <c r="BB388" s="357"/>
      <c r="BC388" s="357"/>
      <c r="BD388" s="357"/>
      <c r="BE388" s="357"/>
      <c r="BF388" s="357"/>
      <c r="BG388" s="357"/>
      <c r="BH388" s="357"/>
      <c r="BI388" s="357"/>
      <c r="BJ388" s="357"/>
      <c r="BK388" s="357"/>
      <c r="BL388" s="357"/>
    </row>
    <row r="389" spans="1:64" ht="14.45" customHeight="1" thickBot="1">
      <c r="A389" s="737"/>
      <c r="B389" s="260">
        <f>SUM('1 Budgetskema (UDFYLDES)'!D389:AV389)</f>
        <v>0</v>
      </c>
      <c r="C389" s="38" t="s">
        <v>126</v>
      </c>
      <c r="D389" s="77"/>
      <c r="E389" s="77"/>
      <c r="F389" s="77"/>
      <c r="G389" s="77"/>
      <c r="H389" s="77"/>
      <c r="I389" s="77"/>
      <c r="J389" s="77"/>
      <c r="K389" s="77"/>
      <c r="L389" s="77"/>
      <c r="M389" s="77"/>
      <c r="N389" s="77"/>
      <c r="O389" s="77"/>
      <c r="P389" s="77"/>
      <c r="Q389" s="77"/>
      <c r="R389" s="77"/>
      <c r="S389" s="77"/>
      <c r="T389" s="77"/>
      <c r="U389" s="77"/>
      <c r="V389" s="77"/>
      <c r="W389" s="77"/>
      <c r="X389" s="77"/>
      <c r="Y389" s="77"/>
      <c r="Z389" s="60"/>
      <c r="AA389" s="44"/>
      <c r="AB389" s="44"/>
      <c r="AC389" s="44"/>
      <c r="AD389" s="44"/>
      <c r="AE389" s="44"/>
      <c r="AF389" s="44"/>
      <c r="AG389" s="44"/>
      <c r="AH389" s="44"/>
      <c r="AI389" s="44"/>
      <c r="AJ389" s="44"/>
      <c r="AK389" s="44"/>
      <c r="AL389" s="44"/>
      <c r="AM389" s="44"/>
      <c r="AN389" s="44"/>
      <c r="AO389" s="44"/>
      <c r="AP389" s="44"/>
      <c r="AQ389" s="44"/>
      <c r="AR389" s="44"/>
      <c r="AS389" s="44"/>
      <c r="AT389" s="44"/>
      <c r="AU389" s="44"/>
      <c r="AV389" s="61"/>
      <c r="AW389" s="357"/>
      <c r="AX389" s="357"/>
      <c r="AY389" s="357"/>
      <c r="AZ389" s="357"/>
      <c r="BA389" s="357"/>
      <c r="BB389" s="357"/>
      <c r="BC389" s="357"/>
      <c r="BD389" s="357"/>
      <c r="BE389" s="357"/>
      <c r="BF389" s="357"/>
      <c r="BG389" s="357"/>
      <c r="BH389" s="357"/>
      <c r="BI389" s="357"/>
      <c r="BJ389" s="357"/>
      <c r="BK389" s="357"/>
      <c r="BL389" s="357"/>
    </row>
    <row r="390" spans="1:64" ht="50.1" customHeight="1" thickBot="1">
      <c r="A390" s="735" t="s">
        <v>55</v>
      </c>
      <c r="B390" s="258"/>
      <c r="C390" s="41" t="s">
        <v>124</v>
      </c>
      <c r="D390" s="55"/>
      <c r="E390" s="55"/>
      <c r="F390" s="55"/>
      <c r="G390" s="55"/>
      <c r="H390" s="55"/>
      <c r="I390" s="55"/>
      <c r="J390" s="55"/>
      <c r="K390" s="55"/>
      <c r="L390" s="55"/>
      <c r="M390" s="55"/>
      <c r="N390" s="55"/>
      <c r="O390" s="55"/>
      <c r="P390" s="55"/>
      <c r="Q390" s="55"/>
      <c r="R390" s="55"/>
      <c r="S390" s="55"/>
      <c r="T390" s="55"/>
      <c r="U390" s="55"/>
      <c r="V390" s="55"/>
      <c r="W390" s="55"/>
      <c r="X390" s="55"/>
      <c r="Y390" s="55"/>
      <c r="Z390" s="60"/>
      <c r="AA390" s="44"/>
      <c r="AB390" s="44"/>
      <c r="AC390" s="44"/>
      <c r="AD390" s="44"/>
      <c r="AE390" s="44"/>
      <c r="AF390" s="44"/>
      <c r="AG390" s="44"/>
      <c r="AH390" s="44"/>
      <c r="AI390" s="44"/>
      <c r="AJ390" s="44"/>
      <c r="AK390" s="44"/>
      <c r="AL390" s="44"/>
      <c r="AM390" s="44"/>
      <c r="AN390" s="44"/>
      <c r="AO390" s="44"/>
      <c r="AP390" s="44"/>
      <c r="AQ390" s="44"/>
      <c r="AR390" s="44"/>
      <c r="AS390" s="44"/>
      <c r="AT390" s="44"/>
      <c r="AU390" s="44"/>
      <c r="AV390" s="61"/>
      <c r="AW390" s="357"/>
      <c r="AX390" s="357"/>
      <c r="AY390" s="357"/>
      <c r="AZ390" s="357"/>
      <c r="BA390" s="357"/>
      <c r="BB390" s="357"/>
      <c r="BC390" s="357"/>
      <c r="BD390" s="357"/>
      <c r="BE390" s="357"/>
      <c r="BF390" s="357"/>
      <c r="BG390" s="357"/>
      <c r="BH390" s="357"/>
      <c r="BI390" s="357"/>
      <c r="BJ390" s="357"/>
      <c r="BK390" s="357"/>
      <c r="BL390" s="357"/>
    </row>
    <row r="391" spans="1:64" ht="14.45" customHeight="1" thickBot="1">
      <c r="A391" s="735"/>
      <c r="B391" s="261">
        <f>SUM('1 Budgetskema (UDFYLDES)'!D391:AV391)</f>
        <v>0</v>
      </c>
      <c r="C391" s="38" t="s">
        <v>126</v>
      </c>
      <c r="D391" s="54"/>
      <c r="E391" s="53"/>
      <c r="F391" s="53"/>
      <c r="G391" s="53"/>
      <c r="H391" s="53"/>
      <c r="I391" s="53"/>
      <c r="J391" s="53"/>
      <c r="K391" s="53"/>
      <c r="L391" s="53"/>
      <c r="M391" s="53"/>
      <c r="N391" s="53"/>
      <c r="O391" s="53"/>
      <c r="P391" s="53"/>
      <c r="Q391" s="53"/>
      <c r="R391" s="53"/>
      <c r="S391" s="53"/>
      <c r="T391" s="53"/>
      <c r="U391" s="53"/>
      <c r="V391" s="53"/>
      <c r="W391" s="53"/>
      <c r="X391" s="53"/>
      <c r="Y391" s="53"/>
      <c r="Z391" s="62"/>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4"/>
      <c r="AW391" s="357"/>
      <c r="AX391" s="357"/>
      <c r="AY391" s="357"/>
      <c r="AZ391" s="357"/>
      <c r="BA391" s="357"/>
      <c r="BB391" s="357"/>
      <c r="BC391" s="357"/>
      <c r="BD391" s="357"/>
      <c r="BE391" s="357"/>
      <c r="BF391" s="357"/>
      <c r="BG391" s="357"/>
      <c r="BH391" s="357"/>
      <c r="BI391" s="357"/>
      <c r="BJ391" s="357"/>
      <c r="BK391" s="357"/>
      <c r="BL391" s="357"/>
    </row>
    <row r="392" spans="1:64" ht="21.95" customHeight="1" thickBot="1">
      <c r="A392" s="200" t="s">
        <v>13</v>
      </c>
      <c r="B392" s="318">
        <f>SUM(B377,B381,B383,B385,B391)-B387-B389</f>
        <v>0</v>
      </c>
      <c r="C392" s="76"/>
      <c r="D392" s="353"/>
      <c r="E392" s="353"/>
      <c r="F392" s="353"/>
      <c r="G392" s="353"/>
      <c r="H392" s="353"/>
      <c r="I392" s="353"/>
      <c r="J392" s="353"/>
      <c r="K392" s="353"/>
      <c r="L392" s="353"/>
      <c r="M392" s="353"/>
      <c r="N392" s="353"/>
      <c r="O392" s="353"/>
      <c r="P392" s="353"/>
      <c r="Q392" s="353"/>
      <c r="R392" s="353"/>
      <c r="S392" s="353"/>
      <c r="T392" s="353"/>
      <c r="U392" s="353"/>
      <c r="V392" s="353"/>
      <c r="W392" s="353"/>
      <c r="X392" s="353"/>
      <c r="Y392" s="353"/>
      <c r="Z392" s="353"/>
      <c r="AA392" s="353"/>
      <c r="AB392" s="353"/>
      <c r="AC392" s="353"/>
      <c r="AD392" s="353"/>
      <c r="AE392" s="353"/>
      <c r="AF392" s="353"/>
      <c r="AG392" s="353"/>
      <c r="AH392" s="353"/>
      <c r="AI392" s="353"/>
      <c r="AJ392" s="353"/>
      <c r="AK392" s="353"/>
      <c r="AL392" s="353"/>
      <c r="AM392" s="353"/>
      <c r="AN392" s="353"/>
      <c r="AO392" s="353"/>
      <c r="AP392" s="353"/>
      <c r="AQ392" s="353"/>
      <c r="AR392" s="353"/>
      <c r="AS392" s="353"/>
      <c r="AT392" s="353"/>
      <c r="AU392" s="353"/>
      <c r="AV392" s="353"/>
      <c r="AW392" s="357"/>
      <c r="AX392" s="357"/>
      <c r="AY392" s="357"/>
      <c r="AZ392" s="357"/>
      <c r="BA392" s="357"/>
      <c r="BB392" s="357"/>
      <c r="BC392" s="357"/>
      <c r="BD392" s="357"/>
      <c r="BE392" s="357"/>
      <c r="BF392" s="357"/>
      <c r="BG392" s="357"/>
      <c r="BH392" s="357"/>
      <c r="BI392" s="357"/>
      <c r="BJ392" s="357"/>
      <c r="BK392" s="357"/>
      <c r="BL392" s="357"/>
    </row>
    <row r="393" spans="1:64" ht="30" customHeight="1" thickBot="1">
      <c r="A393" s="199" t="s">
        <v>217</v>
      </c>
      <c r="B393" s="193"/>
      <c r="C393" s="527">
        <f>IF(B393="",0,IF(D369="Forsknings- og videnformidlingsinstitution",IF(B392=0,0,B393/B392),IF(B377=0,0,B393/B377)))</f>
        <v>0</v>
      </c>
      <c r="D393" s="353"/>
      <c r="E393" s="353"/>
      <c r="F393" s="353"/>
      <c r="G393" s="353"/>
      <c r="H393" s="353"/>
      <c r="I393" s="353"/>
      <c r="J393" s="353"/>
      <c r="K393" s="353"/>
      <c r="L393" s="353"/>
      <c r="M393" s="353"/>
      <c r="N393" s="353"/>
      <c r="O393" s="353"/>
      <c r="P393" s="353"/>
      <c r="Q393" s="353"/>
      <c r="R393" s="353"/>
      <c r="S393" s="353"/>
      <c r="T393" s="353"/>
      <c r="U393" s="353"/>
      <c r="V393" s="353"/>
      <c r="W393" s="353"/>
      <c r="X393" s="353"/>
      <c r="Y393" s="353"/>
      <c r="Z393" s="353"/>
      <c r="AA393" s="353"/>
      <c r="AB393" s="353"/>
      <c r="AC393" s="353"/>
      <c r="AD393" s="353"/>
      <c r="AE393" s="353"/>
      <c r="AF393" s="353"/>
      <c r="AG393" s="353"/>
      <c r="AH393" s="353"/>
      <c r="AI393" s="353"/>
      <c r="AJ393" s="353"/>
      <c r="AK393" s="353"/>
      <c r="AL393" s="353"/>
      <c r="AM393" s="353"/>
      <c r="AN393" s="353"/>
      <c r="AO393" s="353"/>
      <c r="AP393" s="353"/>
      <c r="AQ393" s="353"/>
      <c r="AR393" s="353"/>
      <c r="AS393" s="353"/>
      <c r="AT393" s="353"/>
      <c r="AU393" s="353"/>
      <c r="AV393" s="353"/>
      <c r="AW393" s="357"/>
      <c r="AX393" s="357"/>
      <c r="AY393" s="357"/>
      <c r="AZ393" s="357"/>
      <c r="BA393" s="357"/>
      <c r="BB393" s="357"/>
      <c r="BC393" s="357"/>
      <c r="BD393" s="357"/>
      <c r="BE393" s="357"/>
      <c r="BF393" s="357"/>
      <c r="BG393" s="357"/>
      <c r="BH393" s="357"/>
      <c r="BI393" s="357"/>
      <c r="BJ393" s="357"/>
      <c r="BK393" s="357"/>
      <c r="BL393" s="357"/>
    </row>
    <row r="394" spans="1:64" ht="21.95" customHeight="1" thickBot="1">
      <c r="A394" s="253" t="s">
        <v>339</v>
      </c>
      <c r="B394" s="377">
        <f>SUM(B392:B393)</f>
        <v>0</v>
      </c>
      <c r="C394" s="254"/>
      <c r="D394" s="353"/>
      <c r="E394" s="353"/>
      <c r="F394" s="353"/>
      <c r="G394" s="353"/>
      <c r="H394" s="353"/>
      <c r="I394" s="353"/>
      <c r="J394" s="353"/>
      <c r="K394" s="353"/>
      <c r="L394" s="353"/>
      <c r="M394" s="353"/>
      <c r="N394" s="353"/>
      <c r="O394" s="353"/>
      <c r="P394" s="353"/>
      <c r="Q394" s="353"/>
      <c r="R394" s="353"/>
      <c r="S394" s="353"/>
      <c r="T394" s="353"/>
      <c r="U394" s="353"/>
      <c r="V394" s="353"/>
      <c r="W394" s="353"/>
      <c r="X394" s="353"/>
      <c r="Y394" s="353"/>
      <c r="Z394" s="353"/>
      <c r="AA394" s="353"/>
      <c r="AB394" s="353"/>
      <c r="AC394" s="353"/>
      <c r="AD394" s="353"/>
      <c r="AE394" s="353"/>
      <c r="AF394" s="353"/>
      <c r="AG394" s="353"/>
      <c r="AH394" s="353"/>
      <c r="AI394" s="353"/>
      <c r="AJ394" s="353"/>
      <c r="AK394" s="353"/>
      <c r="AL394" s="353"/>
      <c r="AM394" s="353"/>
      <c r="AN394" s="353"/>
      <c r="AO394" s="353"/>
      <c r="AP394" s="353"/>
      <c r="AQ394" s="353"/>
      <c r="AR394" s="353"/>
      <c r="AS394" s="353"/>
      <c r="AT394" s="353"/>
      <c r="AU394" s="353"/>
      <c r="AV394" s="353"/>
      <c r="AW394" s="357"/>
      <c r="AX394" s="357"/>
      <c r="AY394" s="357"/>
      <c r="AZ394" s="357"/>
      <c r="BA394" s="357"/>
      <c r="BB394" s="357"/>
      <c r="BC394" s="357"/>
      <c r="BD394" s="357"/>
      <c r="BE394" s="357"/>
      <c r="BF394" s="357"/>
      <c r="BG394" s="357"/>
      <c r="BH394" s="357"/>
      <c r="BI394" s="357"/>
      <c r="BJ394" s="357"/>
      <c r="BK394" s="357"/>
      <c r="BL394" s="357"/>
    </row>
    <row r="395" spans="1:64" ht="14.1" customHeight="1">
      <c r="A395" s="353"/>
      <c r="B395" s="353"/>
      <c r="C395" s="353"/>
      <c r="D395" s="353"/>
      <c r="E395" s="353"/>
      <c r="F395" s="353"/>
      <c r="G395" s="353"/>
      <c r="H395" s="353"/>
      <c r="I395" s="353"/>
      <c r="J395" s="353"/>
      <c r="K395" s="353"/>
      <c r="L395" s="353"/>
      <c r="M395" s="353"/>
      <c r="N395" s="353"/>
      <c r="O395" s="353"/>
      <c r="P395" s="353"/>
      <c r="Q395" s="353"/>
      <c r="R395" s="353"/>
      <c r="S395" s="353"/>
      <c r="T395" s="353"/>
      <c r="U395" s="353"/>
      <c r="V395" s="353"/>
      <c r="W395" s="353"/>
      <c r="X395" s="353"/>
      <c r="Y395" s="353"/>
      <c r="Z395" s="353"/>
      <c r="AA395" s="353"/>
      <c r="AB395" s="353"/>
      <c r="AC395" s="353"/>
      <c r="AD395" s="353"/>
      <c r="AE395" s="353"/>
      <c r="AF395" s="353"/>
      <c r="AG395" s="353"/>
      <c r="AH395" s="353"/>
      <c r="AI395" s="353"/>
      <c r="AJ395" s="353"/>
      <c r="AK395" s="353"/>
      <c r="AL395" s="353"/>
      <c r="AM395" s="353"/>
      <c r="AN395" s="353"/>
      <c r="AO395" s="353"/>
      <c r="AP395" s="353"/>
      <c r="AQ395" s="353"/>
      <c r="AR395" s="353"/>
      <c r="AS395" s="353"/>
      <c r="AT395" s="353"/>
      <c r="AU395" s="353"/>
      <c r="AV395" s="353"/>
      <c r="AW395" s="357"/>
      <c r="AX395" s="357"/>
      <c r="AY395" s="357"/>
      <c r="AZ395" s="357"/>
      <c r="BA395" s="357"/>
      <c r="BB395" s="357"/>
      <c r="BC395" s="357"/>
      <c r="BD395" s="357"/>
      <c r="BE395" s="357"/>
      <c r="BF395" s="357"/>
      <c r="BG395" s="357"/>
      <c r="BH395" s="357"/>
      <c r="BI395" s="357"/>
      <c r="BJ395" s="357"/>
      <c r="BK395" s="357"/>
      <c r="BL395" s="357"/>
    </row>
    <row r="396" spans="1:64" ht="14.1" customHeight="1" thickBot="1">
      <c r="A396" s="373"/>
      <c r="B396" s="373"/>
      <c r="C396" s="353"/>
      <c r="D396" s="353"/>
      <c r="E396" s="353"/>
      <c r="F396" s="353"/>
      <c r="G396" s="353"/>
      <c r="H396" s="353"/>
      <c r="I396" s="353"/>
      <c r="J396" s="353"/>
      <c r="K396" s="353"/>
      <c r="L396" s="353"/>
      <c r="M396" s="353"/>
      <c r="N396" s="353"/>
      <c r="O396" s="353"/>
      <c r="P396" s="353"/>
      <c r="Q396" s="353"/>
      <c r="R396" s="353"/>
      <c r="S396" s="353"/>
      <c r="T396" s="353"/>
      <c r="U396" s="353"/>
      <c r="V396" s="353"/>
      <c r="W396" s="353"/>
      <c r="X396" s="353"/>
      <c r="Y396" s="353"/>
      <c r="Z396" s="353"/>
      <c r="AA396" s="353"/>
      <c r="AB396" s="353"/>
      <c r="AC396" s="353"/>
      <c r="AD396" s="353"/>
      <c r="AE396" s="353"/>
      <c r="AF396" s="353"/>
      <c r="AG396" s="353"/>
      <c r="AH396" s="353"/>
      <c r="AI396" s="353"/>
      <c r="AJ396" s="353"/>
      <c r="AK396" s="353"/>
      <c r="AL396" s="353"/>
      <c r="AM396" s="353"/>
      <c r="AN396" s="353"/>
      <c r="AO396" s="353"/>
      <c r="AP396" s="353"/>
      <c r="AQ396" s="353"/>
      <c r="AR396" s="353"/>
      <c r="AS396" s="353"/>
      <c r="AT396" s="353"/>
      <c r="AU396" s="353"/>
      <c r="AV396" s="353"/>
      <c r="AW396" s="357"/>
      <c r="AX396" s="357"/>
      <c r="AY396" s="357"/>
      <c r="AZ396" s="357"/>
      <c r="BA396" s="357"/>
      <c r="BB396" s="357"/>
      <c r="BC396" s="357"/>
      <c r="BD396" s="357"/>
      <c r="BE396" s="357"/>
      <c r="BF396" s="357"/>
      <c r="BG396" s="357"/>
      <c r="BH396" s="357"/>
      <c r="BI396" s="357"/>
      <c r="BJ396" s="357"/>
      <c r="BK396" s="357"/>
      <c r="BL396" s="357"/>
    </row>
    <row r="397" spans="1:64" ht="24.95" customHeight="1" thickTop="1" thickBot="1">
      <c r="A397" s="366" t="s">
        <v>413</v>
      </c>
      <c r="B397" s="367"/>
      <c r="C397" s="358"/>
      <c r="D397" s="368"/>
      <c r="E397" s="358"/>
      <c r="F397" s="358"/>
      <c r="G397" s="358"/>
      <c r="H397" s="358"/>
      <c r="I397" s="358"/>
      <c r="J397" s="358"/>
      <c r="K397" s="358"/>
      <c r="L397" s="358"/>
      <c r="M397" s="358"/>
      <c r="N397" s="358"/>
      <c r="O397" s="358"/>
      <c r="P397" s="358"/>
      <c r="Q397" s="358"/>
      <c r="R397" s="358"/>
      <c r="S397" s="358"/>
      <c r="T397" s="358"/>
      <c r="U397" s="358"/>
      <c r="V397" s="358"/>
      <c r="W397" s="358"/>
      <c r="X397" s="358"/>
      <c r="Y397" s="358"/>
      <c r="Z397" s="358"/>
      <c r="AA397" s="358"/>
      <c r="AB397" s="358"/>
      <c r="AC397" s="358"/>
      <c r="AD397" s="358"/>
      <c r="AE397" s="358"/>
      <c r="AF397" s="358"/>
      <c r="AG397" s="358"/>
      <c r="AH397" s="358"/>
      <c r="AI397" s="358"/>
      <c r="AJ397" s="358"/>
      <c r="AK397" s="358"/>
      <c r="AL397" s="358"/>
      <c r="AM397" s="358"/>
      <c r="AN397" s="358"/>
      <c r="AO397" s="358"/>
      <c r="AP397" s="358"/>
      <c r="AQ397" s="358"/>
      <c r="AR397" s="358"/>
      <c r="AS397" s="358"/>
      <c r="AT397" s="358"/>
      <c r="AU397" s="358"/>
      <c r="AV397" s="358"/>
      <c r="AW397" s="357"/>
      <c r="AX397" s="357"/>
      <c r="AY397" s="357"/>
      <c r="AZ397" s="357"/>
      <c r="BA397" s="357"/>
      <c r="BB397" s="357"/>
      <c r="BC397" s="357"/>
      <c r="BD397" s="357"/>
      <c r="BE397" s="357"/>
      <c r="BF397" s="357"/>
      <c r="BG397" s="357"/>
      <c r="BH397" s="357"/>
      <c r="BI397" s="357"/>
      <c r="BJ397" s="357"/>
      <c r="BK397" s="357"/>
      <c r="BL397" s="357"/>
    </row>
    <row r="398" spans="1:64" ht="35.1" customHeight="1">
      <c r="A398" s="492" t="str">
        <f>IF(B399&gt;0,"Evt. P-nummer","")</f>
        <v/>
      </c>
      <c r="B398" s="512" t="s">
        <v>392</v>
      </c>
      <c r="C398" s="530" t="s">
        <v>15</v>
      </c>
      <c r="D398" s="531" t="s">
        <v>204</v>
      </c>
      <c r="E398" s="531" t="s">
        <v>113</v>
      </c>
      <c r="F398" s="532" t="s">
        <v>205</v>
      </c>
      <c r="G398" s="359"/>
      <c r="H398" s="359"/>
      <c r="I398" s="359"/>
      <c r="J398" s="359"/>
      <c r="K398" s="359"/>
      <c r="L398" s="359"/>
      <c r="M398" s="359"/>
      <c r="N398" s="359"/>
      <c r="O398" s="359"/>
      <c r="P398" s="359"/>
      <c r="Q398" s="359"/>
      <c r="R398" s="359"/>
      <c r="S398" s="359"/>
      <c r="T398" s="359"/>
      <c r="U398" s="359"/>
      <c r="V398" s="359"/>
      <c r="W398" s="359"/>
      <c r="X398" s="359"/>
      <c r="Y398" s="359"/>
      <c r="Z398" s="359"/>
      <c r="AA398" s="359"/>
      <c r="AB398" s="359"/>
      <c r="AC398" s="359"/>
      <c r="AD398" s="359"/>
      <c r="AE398" s="359"/>
      <c r="AF398" s="359"/>
      <c r="AG398" s="359"/>
      <c r="AH398" s="359"/>
      <c r="AI398" s="359"/>
      <c r="AJ398" s="359"/>
      <c r="AK398" s="359"/>
      <c r="AL398" s="359"/>
      <c r="AM398" s="359"/>
      <c r="AN398" s="359"/>
      <c r="AO398" s="359"/>
      <c r="AP398" s="359"/>
      <c r="AQ398" s="359"/>
      <c r="AR398" s="359"/>
      <c r="AS398" s="359"/>
      <c r="AT398" s="359"/>
      <c r="AU398" s="359"/>
      <c r="AV398" s="359"/>
      <c r="AW398" s="357"/>
      <c r="AX398" s="357"/>
      <c r="AY398" s="357"/>
      <c r="AZ398" s="357"/>
      <c r="BA398" s="357"/>
      <c r="BB398" s="357"/>
      <c r="BC398" s="357"/>
      <c r="BD398" s="357"/>
      <c r="BE398" s="357"/>
      <c r="BF398" s="357"/>
      <c r="BG398" s="357"/>
      <c r="BH398" s="357"/>
      <c r="BI398" s="357"/>
      <c r="BJ398" s="357"/>
      <c r="BK398" s="357"/>
      <c r="BL398" s="357"/>
    </row>
    <row r="399" spans="1:64" ht="35.1" customHeight="1" thickBot="1">
      <c r="A399" s="521"/>
      <c r="B399" s="568"/>
      <c r="C399" s="334"/>
      <c r="D399" s="274"/>
      <c r="E399" s="274"/>
      <c r="F399" s="275"/>
      <c r="G399" s="353"/>
      <c r="H399" s="353"/>
      <c r="I399" s="353"/>
      <c r="J399" s="353"/>
      <c r="K399" s="353"/>
      <c r="L399" s="353"/>
      <c r="M399" s="353"/>
      <c r="N399" s="353"/>
      <c r="O399" s="353"/>
      <c r="P399" s="353"/>
      <c r="Q399" s="353"/>
      <c r="R399" s="353"/>
      <c r="S399" s="353"/>
      <c r="T399" s="353"/>
      <c r="U399" s="353"/>
      <c r="V399" s="353"/>
      <c r="W399" s="353"/>
      <c r="X399" s="353"/>
      <c r="Y399" s="353"/>
      <c r="Z399" s="353"/>
      <c r="AA399" s="353"/>
      <c r="AB399" s="353"/>
      <c r="AC399" s="353"/>
      <c r="AD399" s="353"/>
      <c r="AE399" s="353"/>
      <c r="AF399" s="353"/>
      <c r="AG399" s="353"/>
      <c r="AH399" s="353"/>
      <c r="AI399" s="353"/>
      <c r="AJ399" s="353"/>
      <c r="AK399" s="353"/>
      <c r="AL399" s="353"/>
      <c r="AM399" s="353"/>
      <c r="AN399" s="353"/>
      <c r="AO399" s="353"/>
      <c r="AP399" s="353"/>
      <c r="AQ399" s="353"/>
      <c r="AR399" s="353"/>
      <c r="AS399" s="353"/>
      <c r="AT399" s="353"/>
      <c r="AU399" s="353"/>
      <c r="AV399" s="353"/>
      <c r="AW399" s="357"/>
      <c r="AX399" s="357"/>
      <c r="AY399" s="357"/>
      <c r="AZ399" s="357"/>
      <c r="BA399" s="357"/>
      <c r="BB399" s="357"/>
      <c r="BC399" s="357"/>
      <c r="BD399" s="357"/>
      <c r="BE399" s="357"/>
      <c r="BF399" s="357"/>
      <c r="BG399" s="357"/>
      <c r="BH399" s="357"/>
      <c r="BI399" s="357"/>
      <c r="BJ399" s="357"/>
      <c r="BK399" s="357"/>
      <c r="BL399" s="357"/>
    </row>
    <row r="400" spans="1:64" ht="35.1" customHeight="1">
      <c r="A400" s="528" t="s">
        <v>210</v>
      </c>
      <c r="B400" s="534" t="s">
        <v>406</v>
      </c>
      <c r="C400" s="750"/>
      <c r="D400" s="533" t="s">
        <v>401</v>
      </c>
      <c r="E400" s="533" t="str">
        <f>IF(D401="Ja","Privat finansiering","")</f>
        <v/>
      </c>
      <c r="F400" s="536" t="str">
        <f>IF(D401="Ja","Offentlig finansiering","")</f>
        <v/>
      </c>
      <c r="G400" s="353"/>
      <c r="H400" s="353"/>
      <c r="I400" s="353"/>
      <c r="J400" s="353"/>
      <c r="K400" s="353"/>
      <c r="L400" s="353"/>
      <c r="M400" s="353"/>
      <c r="N400" s="353"/>
      <c r="O400" s="353"/>
      <c r="P400" s="353"/>
      <c r="Q400" s="353"/>
      <c r="R400" s="353"/>
      <c r="S400" s="353"/>
      <c r="T400" s="353"/>
      <c r="U400" s="353"/>
      <c r="V400" s="353"/>
      <c r="W400" s="353"/>
      <c r="X400" s="353"/>
      <c r="Y400" s="353"/>
      <c r="Z400" s="353"/>
      <c r="AA400" s="353"/>
      <c r="AB400" s="353"/>
      <c r="AC400" s="353"/>
      <c r="AD400" s="353"/>
      <c r="AE400" s="353"/>
      <c r="AF400" s="353"/>
      <c r="AG400" s="353"/>
      <c r="AH400" s="353"/>
      <c r="AI400" s="353"/>
      <c r="AJ400" s="353"/>
      <c r="AK400" s="353"/>
      <c r="AL400" s="353"/>
      <c r="AM400" s="353"/>
      <c r="AN400" s="353"/>
      <c r="AO400" s="353"/>
      <c r="AP400" s="353"/>
      <c r="AQ400" s="353"/>
      <c r="AR400" s="353"/>
      <c r="AS400" s="353"/>
      <c r="AT400" s="353"/>
      <c r="AU400" s="353"/>
      <c r="AV400" s="353"/>
      <c r="AW400" s="357"/>
      <c r="AX400" s="357"/>
      <c r="AY400" s="357"/>
      <c r="AZ400" s="357"/>
      <c r="BA400" s="357"/>
      <c r="BB400" s="357"/>
      <c r="BC400" s="357"/>
      <c r="BD400" s="357"/>
      <c r="BE400" s="357"/>
      <c r="BF400" s="357"/>
      <c r="BG400" s="357"/>
      <c r="BH400" s="357"/>
      <c r="BI400" s="357"/>
      <c r="BJ400" s="357"/>
      <c r="BK400" s="357"/>
      <c r="BL400" s="357"/>
    </row>
    <row r="401" spans="1:64" ht="35.1" customHeight="1" thickBot="1">
      <c r="A401" s="335" t="str">
        <f>'3 Samlet budget (AUTOGENERERES)'!F425</f>
        <v/>
      </c>
      <c r="B401" s="508" t="str">
        <f>'3 Samlet budget (AUTOGENERERES)'!F426</f>
        <v/>
      </c>
      <c r="C401" s="751"/>
      <c r="D401" s="514"/>
      <c r="E401" s="539"/>
      <c r="F401" s="516"/>
      <c r="G401" s="353"/>
      <c r="H401" s="353"/>
      <c r="I401" s="353"/>
      <c r="J401" s="353"/>
      <c r="K401" s="353"/>
      <c r="L401" s="353"/>
      <c r="M401" s="353"/>
      <c r="N401" s="353"/>
      <c r="O401" s="353"/>
      <c r="P401" s="353"/>
      <c r="Q401" s="353"/>
      <c r="R401" s="353"/>
      <c r="S401" s="353"/>
      <c r="T401" s="353"/>
      <c r="U401" s="353"/>
      <c r="V401" s="353"/>
      <c r="W401" s="353"/>
      <c r="X401" s="353"/>
      <c r="Y401" s="353"/>
      <c r="Z401" s="353"/>
      <c r="AA401" s="353"/>
      <c r="AB401" s="353"/>
      <c r="AC401" s="353"/>
      <c r="AD401" s="353"/>
      <c r="AE401" s="353"/>
      <c r="AF401" s="353"/>
      <c r="AG401" s="353"/>
      <c r="AH401" s="353"/>
      <c r="AI401" s="353"/>
      <c r="AJ401" s="353"/>
      <c r="AK401" s="353"/>
      <c r="AL401" s="353"/>
      <c r="AM401" s="353"/>
      <c r="AN401" s="353"/>
      <c r="AO401" s="353"/>
      <c r="AP401" s="353"/>
      <c r="AQ401" s="353"/>
      <c r="AR401" s="353"/>
      <c r="AS401" s="353"/>
      <c r="AT401" s="353"/>
      <c r="AU401" s="353"/>
      <c r="AV401" s="353"/>
      <c r="AW401" s="357"/>
      <c r="AX401" s="357"/>
      <c r="AY401" s="357"/>
      <c r="AZ401" s="357"/>
      <c r="BA401" s="357"/>
      <c r="BB401" s="357"/>
      <c r="BC401" s="357"/>
      <c r="BD401" s="357"/>
      <c r="BE401" s="357"/>
      <c r="BF401" s="357"/>
      <c r="BG401" s="357"/>
      <c r="BH401" s="357"/>
      <c r="BI401" s="357"/>
      <c r="BJ401" s="357"/>
      <c r="BK401" s="357"/>
      <c r="BL401" s="357"/>
    </row>
    <row r="402" spans="1:64" ht="14.1" customHeight="1">
      <c r="A402" s="353"/>
      <c r="B402" s="353"/>
      <c r="C402" s="353"/>
      <c r="D402" s="353"/>
      <c r="E402" s="353"/>
      <c r="F402" s="353"/>
      <c r="G402" s="353"/>
      <c r="H402" s="353"/>
      <c r="I402" s="353"/>
      <c r="J402" s="353"/>
      <c r="K402" s="353"/>
      <c r="L402" s="353"/>
      <c r="M402" s="353"/>
      <c r="N402" s="353"/>
      <c r="O402" s="353"/>
      <c r="P402" s="353"/>
      <c r="Q402" s="353"/>
      <c r="R402" s="353"/>
      <c r="S402" s="353"/>
      <c r="T402" s="353"/>
      <c r="U402" s="353"/>
      <c r="V402" s="353"/>
      <c r="W402" s="353"/>
      <c r="X402" s="353"/>
      <c r="Y402" s="353"/>
      <c r="Z402" s="353"/>
      <c r="AA402" s="353"/>
      <c r="AB402" s="353"/>
      <c r="AC402" s="353"/>
      <c r="AD402" s="353"/>
      <c r="AE402" s="353"/>
      <c r="AF402" s="353"/>
      <c r="AG402" s="353"/>
      <c r="AH402" s="353"/>
      <c r="AI402" s="353"/>
      <c r="AJ402" s="353"/>
      <c r="AK402" s="353"/>
      <c r="AL402" s="353"/>
      <c r="AM402" s="353"/>
      <c r="AN402" s="353"/>
      <c r="AO402" s="353"/>
      <c r="AP402" s="353"/>
      <c r="AQ402" s="353"/>
      <c r="AR402" s="353"/>
      <c r="AS402" s="353"/>
      <c r="AT402" s="353"/>
      <c r="AU402" s="353"/>
      <c r="AV402" s="353"/>
      <c r="AW402" s="357"/>
      <c r="AX402" s="357"/>
      <c r="AY402" s="357"/>
      <c r="AZ402" s="357"/>
      <c r="BA402" s="357"/>
      <c r="BB402" s="357"/>
      <c r="BC402" s="357"/>
      <c r="BD402" s="357"/>
      <c r="BE402" s="357"/>
      <c r="BF402" s="357"/>
      <c r="BG402" s="357"/>
      <c r="BH402" s="357"/>
      <c r="BI402" s="357"/>
      <c r="BJ402" s="357"/>
      <c r="BK402" s="357"/>
      <c r="BL402" s="357"/>
    </row>
    <row r="403" spans="1:64" ht="15.75" customHeight="1" thickBot="1">
      <c r="A403" s="354" t="s">
        <v>431</v>
      </c>
      <c r="B403" s="354" t="s">
        <v>203</v>
      </c>
      <c r="C403" s="372" t="s">
        <v>123</v>
      </c>
      <c r="D403" s="370" t="s">
        <v>127</v>
      </c>
      <c r="E403" s="370" t="s">
        <v>128</v>
      </c>
      <c r="F403" s="370" t="s">
        <v>129</v>
      </c>
      <c r="G403" s="370" t="s">
        <v>130</v>
      </c>
      <c r="H403" s="370" t="s">
        <v>131</v>
      </c>
      <c r="I403" s="370" t="s">
        <v>132</v>
      </c>
      <c r="J403" s="370" t="s">
        <v>133</v>
      </c>
      <c r="K403" s="370" t="s">
        <v>134</v>
      </c>
      <c r="L403" s="370" t="s">
        <v>135</v>
      </c>
      <c r="M403" s="370" t="s">
        <v>136</v>
      </c>
      <c r="N403" s="370" t="s">
        <v>137</v>
      </c>
      <c r="O403" s="370" t="s">
        <v>138</v>
      </c>
      <c r="P403" s="370" t="s">
        <v>139</v>
      </c>
      <c r="Q403" s="370" t="s">
        <v>140</v>
      </c>
      <c r="R403" s="370" t="s">
        <v>141</v>
      </c>
      <c r="S403" s="370" t="s">
        <v>142</v>
      </c>
      <c r="T403" s="370" t="s">
        <v>143</v>
      </c>
      <c r="U403" s="370" t="s">
        <v>144</v>
      </c>
      <c r="V403" s="370" t="s">
        <v>145</v>
      </c>
      <c r="W403" s="370" t="s">
        <v>146</v>
      </c>
      <c r="X403" s="370" t="s">
        <v>147</v>
      </c>
      <c r="Y403" s="370" t="s">
        <v>148</v>
      </c>
      <c r="Z403" s="371" t="s">
        <v>155</v>
      </c>
      <c r="AA403" s="357"/>
      <c r="AB403" s="357"/>
      <c r="AC403" s="357"/>
      <c r="AD403" s="357"/>
      <c r="AE403" s="357"/>
      <c r="AF403" s="357"/>
      <c r="AG403" s="357"/>
      <c r="AH403" s="357"/>
      <c r="AI403" s="357"/>
      <c r="AJ403" s="357"/>
      <c r="AK403" s="357"/>
      <c r="AL403" s="357"/>
      <c r="AM403" s="357"/>
      <c r="AN403" s="357"/>
      <c r="AO403" s="357"/>
      <c r="AP403" s="357"/>
      <c r="AQ403" s="357"/>
      <c r="AR403" s="357"/>
      <c r="AS403" s="357"/>
      <c r="AT403" s="357"/>
      <c r="AU403" s="357"/>
      <c r="AV403" s="357"/>
      <c r="AW403" s="357"/>
      <c r="AX403" s="357"/>
      <c r="AY403" s="357"/>
      <c r="AZ403" s="357"/>
      <c r="BA403" s="357"/>
      <c r="BB403" s="357"/>
      <c r="BC403" s="357"/>
      <c r="BD403" s="357"/>
      <c r="BE403" s="357"/>
      <c r="BF403" s="357"/>
      <c r="BG403" s="357"/>
      <c r="BH403" s="357"/>
      <c r="BI403" s="357"/>
      <c r="BJ403" s="357"/>
      <c r="BK403" s="357"/>
      <c r="BL403" s="357"/>
    </row>
    <row r="404" spans="1:64" ht="50.1" customHeight="1">
      <c r="A404" s="736" t="s">
        <v>54</v>
      </c>
      <c r="B404" s="262"/>
      <c r="C404" s="46" t="s">
        <v>124</v>
      </c>
      <c r="D404" s="55"/>
      <c r="E404" s="55"/>
      <c r="F404" s="55"/>
      <c r="G404" s="55"/>
      <c r="H404" s="55"/>
      <c r="I404" s="55"/>
      <c r="J404" s="55"/>
      <c r="K404" s="55"/>
      <c r="L404" s="55"/>
      <c r="M404" s="55"/>
      <c r="N404" s="55"/>
      <c r="O404" s="55"/>
      <c r="P404" s="55"/>
      <c r="Q404" s="55"/>
      <c r="R404" s="55"/>
      <c r="S404" s="55"/>
      <c r="T404" s="55"/>
      <c r="U404" s="55"/>
      <c r="V404" s="55"/>
      <c r="W404" s="55"/>
      <c r="X404" s="55"/>
      <c r="Y404" s="55"/>
      <c r="Z404" s="57"/>
      <c r="AA404" s="58"/>
      <c r="AB404" s="58"/>
      <c r="AC404" s="58"/>
      <c r="AD404" s="58"/>
      <c r="AE404" s="58"/>
      <c r="AF404" s="58"/>
      <c r="AG404" s="58"/>
      <c r="AH404" s="58"/>
      <c r="AI404" s="58"/>
      <c r="AJ404" s="58"/>
      <c r="AK404" s="58"/>
      <c r="AL404" s="58"/>
      <c r="AM404" s="58"/>
      <c r="AN404" s="58"/>
      <c r="AO404" s="58"/>
      <c r="AP404" s="58"/>
      <c r="AQ404" s="58"/>
      <c r="AR404" s="58"/>
      <c r="AS404" s="58"/>
      <c r="AT404" s="58"/>
      <c r="AU404" s="58"/>
      <c r="AV404" s="59"/>
      <c r="AW404" s="357"/>
      <c r="AX404" s="357"/>
      <c r="AY404" s="357"/>
      <c r="AZ404" s="357"/>
      <c r="BA404" s="357"/>
      <c r="BB404" s="357"/>
      <c r="BC404" s="357"/>
      <c r="BD404" s="357"/>
      <c r="BE404" s="357"/>
      <c r="BF404" s="357"/>
      <c r="BG404" s="357"/>
      <c r="BH404" s="357"/>
      <c r="BI404" s="357"/>
      <c r="BJ404" s="357"/>
      <c r="BK404" s="357"/>
      <c r="BL404" s="357"/>
    </row>
    <row r="405" spans="1:64" ht="14.45" customHeight="1">
      <c r="A405" s="738"/>
      <c r="B405" s="255"/>
      <c r="C405" s="37" t="s">
        <v>125</v>
      </c>
      <c r="D405" s="42"/>
      <c r="E405" s="42"/>
      <c r="F405" s="42"/>
      <c r="G405" s="42"/>
      <c r="H405" s="42"/>
      <c r="I405" s="42"/>
      <c r="J405" s="42"/>
      <c r="K405" s="42"/>
      <c r="L405" s="42"/>
      <c r="M405" s="42"/>
      <c r="N405" s="42"/>
      <c r="O405" s="42"/>
      <c r="P405" s="42"/>
      <c r="Q405" s="42"/>
      <c r="R405" s="42"/>
      <c r="S405" s="42"/>
      <c r="T405" s="42"/>
      <c r="U405" s="42"/>
      <c r="V405" s="42"/>
      <c r="W405" s="42"/>
      <c r="X405" s="42"/>
      <c r="Y405" s="42"/>
      <c r="Z405" s="60"/>
      <c r="AA405" s="44"/>
      <c r="AB405" s="44"/>
      <c r="AC405" s="44"/>
      <c r="AD405" s="44"/>
      <c r="AE405" s="44"/>
      <c r="AF405" s="44"/>
      <c r="AG405" s="44"/>
      <c r="AH405" s="44"/>
      <c r="AI405" s="44"/>
      <c r="AJ405" s="44"/>
      <c r="AK405" s="44"/>
      <c r="AL405" s="44"/>
      <c r="AM405" s="44"/>
      <c r="AN405" s="44"/>
      <c r="AO405" s="44"/>
      <c r="AP405" s="44"/>
      <c r="AQ405" s="44"/>
      <c r="AR405" s="44"/>
      <c r="AS405" s="44"/>
      <c r="AT405" s="44"/>
      <c r="AU405" s="44"/>
      <c r="AV405" s="61"/>
      <c r="AW405" s="357"/>
      <c r="AX405" s="357"/>
      <c r="AY405" s="357"/>
      <c r="AZ405" s="357"/>
      <c r="BA405" s="357"/>
      <c r="BB405" s="357"/>
      <c r="BC405" s="357"/>
      <c r="BD405" s="357"/>
      <c r="BE405" s="357"/>
      <c r="BF405" s="357"/>
      <c r="BG405" s="357"/>
      <c r="BH405" s="357"/>
      <c r="BI405" s="357"/>
      <c r="BJ405" s="357"/>
      <c r="BK405" s="357"/>
      <c r="BL405" s="357"/>
    </row>
    <row r="406" spans="1:64" ht="14.45" customHeight="1" thickBot="1">
      <c r="A406" s="738"/>
      <c r="B406" s="256" t="str">
        <f>_xlfn.CONCAT(SUM('1 Budgetskema (UDFYLDES)'!D406:AV406)," timer")</f>
        <v>0 timer</v>
      </c>
      <c r="C406" s="37" t="s">
        <v>9</v>
      </c>
      <c r="D406" s="42"/>
      <c r="E406" s="42"/>
      <c r="F406" s="42"/>
      <c r="G406" s="42"/>
      <c r="H406" s="42"/>
      <c r="I406" s="42"/>
      <c r="J406" s="42"/>
      <c r="K406" s="42"/>
      <c r="L406" s="42"/>
      <c r="M406" s="42"/>
      <c r="N406" s="42"/>
      <c r="O406" s="42"/>
      <c r="P406" s="42"/>
      <c r="Q406" s="42"/>
      <c r="R406" s="42"/>
      <c r="S406" s="42"/>
      <c r="T406" s="42"/>
      <c r="U406" s="42"/>
      <c r="V406" s="42"/>
      <c r="W406" s="42"/>
      <c r="X406" s="42"/>
      <c r="Y406" s="42"/>
      <c r="Z406" s="60"/>
      <c r="AA406" s="44"/>
      <c r="AB406" s="44"/>
      <c r="AC406" s="44"/>
      <c r="AD406" s="44"/>
      <c r="AE406" s="44"/>
      <c r="AF406" s="44"/>
      <c r="AG406" s="44"/>
      <c r="AH406" s="44"/>
      <c r="AI406" s="44"/>
      <c r="AJ406" s="44"/>
      <c r="AK406" s="44"/>
      <c r="AL406" s="44"/>
      <c r="AM406" s="44"/>
      <c r="AN406" s="44"/>
      <c r="AO406" s="44"/>
      <c r="AP406" s="44"/>
      <c r="AQ406" s="44"/>
      <c r="AR406" s="44"/>
      <c r="AS406" s="44"/>
      <c r="AT406" s="44"/>
      <c r="AU406" s="44"/>
      <c r="AV406" s="61"/>
      <c r="AW406" s="357"/>
      <c r="AX406" s="357"/>
      <c r="AY406" s="357"/>
      <c r="AZ406" s="357"/>
      <c r="BA406" s="357"/>
      <c r="BB406" s="357"/>
      <c r="BC406" s="357"/>
      <c r="BD406" s="357"/>
      <c r="BE406" s="357"/>
      <c r="BF406" s="357"/>
      <c r="BG406" s="357"/>
      <c r="BH406" s="357"/>
      <c r="BI406" s="357"/>
      <c r="BJ406" s="357"/>
      <c r="BK406" s="357"/>
      <c r="BL406" s="357"/>
    </row>
    <row r="407" spans="1:64" ht="14.45" customHeight="1" thickBot="1">
      <c r="A407" s="737"/>
      <c r="B407" s="257">
        <f>SUM('1 Budgetskema (UDFYLDES)'!D407:AV407)</f>
        <v>0</v>
      </c>
      <c r="C407" s="38" t="s">
        <v>126</v>
      </c>
      <c r="D407" s="52" t="str">
        <f t="shared" ref="D407:AV407" si="26">IF(D405*D406=0,"",(D405*D406))</f>
        <v/>
      </c>
      <c r="E407" s="52" t="str">
        <f t="shared" si="26"/>
        <v/>
      </c>
      <c r="F407" s="52" t="str">
        <f t="shared" si="26"/>
        <v/>
      </c>
      <c r="G407" s="52" t="str">
        <f t="shared" si="26"/>
        <v/>
      </c>
      <c r="H407" s="52" t="str">
        <f t="shared" si="26"/>
        <v/>
      </c>
      <c r="I407" s="52" t="str">
        <f t="shared" si="26"/>
        <v/>
      </c>
      <c r="J407" s="52" t="str">
        <f t="shared" si="26"/>
        <v/>
      </c>
      <c r="K407" s="52" t="str">
        <f t="shared" si="26"/>
        <v/>
      </c>
      <c r="L407" s="52" t="str">
        <f t="shared" si="26"/>
        <v/>
      </c>
      <c r="M407" s="52" t="str">
        <f t="shared" si="26"/>
        <v/>
      </c>
      <c r="N407" s="52" t="str">
        <f t="shared" si="26"/>
        <v/>
      </c>
      <c r="O407" s="52" t="str">
        <f t="shared" si="26"/>
        <v/>
      </c>
      <c r="P407" s="52" t="str">
        <f t="shared" si="26"/>
        <v/>
      </c>
      <c r="Q407" s="52" t="str">
        <f t="shared" si="26"/>
        <v/>
      </c>
      <c r="R407" s="52" t="str">
        <f t="shared" si="26"/>
        <v/>
      </c>
      <c r="S407" s="52" t="str">
        <f t="shared" si="26"/>
        <v/>
      </c>
      <c r="T407" s="52" t="str">
        <f t="shared" si="26"/>
        <v/>
      </c>
      <c r="U407" s="52" t="str">
        <f t="shared" si="26"/>
        <v/>
      </c>
      <c r="V407" s="52" t="str">
        <f t="shared" si="26"/>
        <v/>
      </c>
      <c r="W407" s="52" t="str">
        <f t="shared" si="26"/>
        <v/>
      </c>
      <c r="X407" s="52" t="str">
        <f t="shared" si="26"/>
        <v/>
      </c>
      <c r="Y407" s="52" t="str">
        <f t="shared" si="26"/>
        <v/>
      </c>
      <c r="Z407" s="65" t="str">
        <f t="shared" si="26"/>
        <v/>
      </c>
      <c r="AA407" s="66" t="str">
        <f t="shared" si="26"/>
        <v/>
      </c>
      <c r="AB407" s="66" t="str">
        <f t="shared" si="26"/>
        <v/>
      </c>
      <c r="AC407" s="66" t="str">
        <f t="shared" si="26"/>
        <v/>
      </c>
      <c r="AD407" s="66" t="str">
        <f t="shared" si="26"/>
        <v/>
      </c>
      <c r="AE407" s="66" t="str">
        <f t="shared" si="26"/>
        <v/>
      </c>
      <c r="AF407" s="66" t="str">
        <f t="shared" si="26"/>
        <v/>
      </c>
      <c r="AG407" s="66" t="str">
        <f t="shared" si="26"/>
        <v/>
      </c>
      <c r="AH407" s="66" t="str">
        <f t="shared" si="26"/>
        <v/>
      </c>
      <c r="AI407" s="66" t="str">
        <f t="shared" si="26"/>
        <v/>
      </c>
      <c r="AJ407" s="66" t="str">
        <f t="shared" si="26"/>
        <v/>
      </c>
      <c r="AK407" s="66" t="str">
        <f t="shared" si="26"/>
        <v/>
      </c>
      <c r="AL407" s="66" t="str">
        <f t="shared" si="26"/>
        <v/>
      </c>
      <c r="AM407" s="66" t="str">
        <f t="shared" si="26"/>
        <v/>
      </c>
      <c r="AN407" s="66" t="str">
        <f t="shared" si="26"/>
        <v/>
      </c>
      <c r="AO407" s="66" t="str">
        <f t="shared" si="26"/>
        <v/>
      </c>
      <c r="AP407" s="66" t="str">
        <f t="shared" si="26"/>
        <v/>
      </c>
      <c r="AQ407" s="66" t="str">
        <f t="shared" si="26"/>
        <v/>
      </c>
      <c r="AR407" s="66" t="str">
        <f t="shared" si="26"/>
        <v/>
      </c>
      <c r="AS407" s="66" t="str">
        <f t="shared" si="26"/>
        <v/>
      </c>
      <c r="AT407" s="66" t="str">
        <f t="shared" si="26"/>
        <v/>
      </c>
      <c r="AU407" s="66" t="str">
        <f t="shared" si="26"/>
        <v/>
      </c>
      <c r="AV407" s="67" t="str">
        <f t="shared" si="26"/>
        <v/>
      </c>
      <c r="AW407" s="357"/>
      <c r="AX407" s="357"/>
      <c r="AY407" s="357"/>
      <c r="AZ407" s="357"/>
      <c r="BA407" s="357"/>
      <c r="BB407" s="357"/>
      <c r="BC407" s="357"/>
      <c r="BD407" s="357"/>
      <c r="BE407" s="357"/>
      <c r="BF407" s="357"/>
      <c r="BG407" s="357"/>
      <c r="BH407" s="357"/>
      <c r="BI407" s="357"/>
      <c r="BJ407" s="357"/>
      <c r="BK407" s="357"/>
      <c r="BL407" s="357"/>
    </row>
    <row r="408" spans="1:64" ht="50.1" customHeight="1">
      <c r="A408" s="738" t="s">
        <v>3</v>
      </c>
      <c r="B408" s="258"/>
      <c r="C408" s="41" t="s">
        <v>124</v>
      </c>
      <c r="D408" s="145"/>
      <c r="E408" s="56"/>
      <c r="F408" s="56"/>
      <c r="G408" s="56"/>
      <c r="H408" s="56"/>
      <c r="I408" s="56"/>
      <c r="J408" s="56"/>
      <c r="K408" s="56"/>
      <c r="L408" s="56"/>
      <c r="M408" s="56"/>
      <c r="N408" s="56"/>
      <c r="O408" s="56"/>
      <c r="P408" s="56"/>
      <c r="Q408" s="56"/>
      <c r="R408" s="56"/>
      <c r="S408" s="56"/>
      <c r="T408" s="56"/>
      <c r="U408" s="56"/>
      <c r="V408" s="56"/>
      <c r="W408" s="56"/>
      <c r="X408" s="56"/>
      <c r="Y408" s="56"/>
      <c r="Z408" s="60"/>
      <c r="AA408" s="44"/>
      <c r="AB408" s="44"/>
      <c r="AC408" s="44"/>
      <c r="AD408" s="44"/>
      <c r="AE408" s="44"/>
      <c r="AF408" s="44"/>
      <c r="AG408" s="44"/>
      <c r="AH408" s="44"/>
      <c r="AI408" s="44"/>
      <c r="AJ408" s="44"/>
      <c r="AK408" s="44"/>
      <c r="AL408" s="44"/>
      <c r="AM408" s="44"/>
      <c r="AN408" s="44"/>
      <c r="AO408" s="44"/>
      <c r="AP408" s="44"/>
      <c r="AQ408" s="44"/>
      <c r="AR408" s="44"/>
      <c r="AS408" s="44"/>
      <c r="AT408" s="44"/>
      <c r="AU408" s="44"/>
      <c r="AV408" s="61"/>
      <c r="AW408" s="357"/>
      <c r="AX408" s="357"/>
      <c r="AY408" s="357"/>
      <c r="AZ408" s="357"/>
      <c r="BA408" s="357"/>
      <c r="BB408" s="357"/>
      <c r="BC408" s="357"/>
      <c r="BD408" s="357"/>
      <c r="BE408" s="357"/>
      <c r="BF408" s="357"/>
      <c r="BG408" s="357"/>
      <c r="BH408" s="357"/>
      <c r="BI408" s="357"/>
      <c r="BJ408" s="357"/>
      <c r="BK408" s="357"/>
      <c r="BL408" s="357"/>
    </row>
    <row r="409" spans="1:64" ht="14.45" customHeight="1">
      <c r="A409" s="738"/>
      <c r="B409" s="259"/>
      <c r="C409" s="37" t="s">
        <v>125</v>
      </c>
      <c r="D409" s="42"/>
      <c r="E409" s="42"/>
      <c r="F409" s="42"/>
      <c r="G409" s="42"/>
      <c r="H409" s="42"/>
      <c r="I409" s="42"/>
      <c r="J409" s="42"/>
      <c r="K409" s="42"/>
      <c r="L409" s="42"/>
      <c r="M409" s="42"/>
      <c r="N409" s="42"/>
      <c r="O409" s="42"/>
      <c r="P409" s="42"/>
      <c r="Q409" s="42"/>
      <c r="R409" s="42"/>
      <c r="S409" s="42"/>
      <c r="T409" s="42"/>
      <c r="U409" s="42"/>
      <c r="V409" s="42"/>
      <c r="W409" s="42"/>
      <c r="X409" s="42"/>
      <c r="Y409" s="42"/>
      <c r="Z409" s="60"/>
      <c r="AA409" s="44"/>
      <c r="AB409" s="44"/>
      <c r="AC409" s="44"/>
      <c r="AD409" s="44"/>
      <c r="AE409" s="44"/>
      <c r="AF409" s="44"/>
      <c r="AG409" s="44"/>
      <c r="AH409" s="44"/>
      <c r="AI409" s="44"/>
      <c r="AJ409" s="44"/>
      <c r="AK409" s="44"/>
      <c r="AL409" s="44"/>
      <c r="AM409" s="44"/>
      <c r="AN409" s="44"/>
      <c r="AO409" s="44"/>
      <c r="AP409" s="44"/>
      <c r="AQ409" s="44"/>
      <c r="AR409" s="44"/>
      <c r="AS409" s="44"/>
      <c r="AT409" s="44"/>
      <c r="AU409" s="44"/>
      <c r="AV409" s="61"/>
      <c r="AW409" s="357"/>
      <c r="AX409" s="357"/>
      <c r="AY409" s="357"/>
      <c r="AZ409" s="357"/>
      <c r="BA409" s="357"/>
      <c r="BB409" s="357"/>
      <c r="BC409" s="357"/>
      <c r="BD409" s="357"/>
      <c r="BE409" s="357"/>
      <c r="BF409" s="357"/>
      <c r="BG409" s="357"/>
      <c r="BH409" s="357"/>
      <c r="BI409" s="357"/>
      <c r="BJ409" s="357"/>
      <c r="BK409" s="357"/>
      <c r="BL409" s="357"/>
    </row>
    <row r="410" spans="1:64" ht="14.45" customHeight="1">
      <c r="A410" s="738"/>
      <c r="B410" s="259"/>
      <c r="C410" s="37" t="s">
        <v>9</v>
      </c>
      <c r="D410" s="42"/>
      <c r="E410" s="42"/>
      <c r="F410" s="42"/>
      <c r="G410" s="42"/>
      <c r="H410" s="42"/>
      <c r="I410" s="42"/>
      <c r="J410" s="42"/>
      <c r="K410" s="42"/>
      <c r="L410" s="42"/>
      <c r="M410" s="42"/>
      <c r="N410" s="42"/>
      <c r="O410" s="42"/>
      <c r="P410" s="42"/>
      <c r="Q410" s="42"/>
      <c r="R410" s="42"/>
      <c r="S410" s="42"/>
      <c r="T410" s="42"/>
      <c r="U410" s="42"/>
      <c r="V410" s="42"/>
      <c r="W410" s="42"/>
      <c r="X410" s="42"/>
      <c r="Y410" s="42"/>
      <c r="Z410" s="60"/>
      <c r="AA410" s="44"/>
      <c r="AB410" s="44"/>
      <c r="AC410" s="44"/>
      <c r="AD410" s="44"/>
      <c r="AE410" s="44"/>
      <c r="AF410" s="44"/>
      <c r="AG410" s="44"/>
      <c r="AH410" s="44"/>
      <c r="AI410" s="44"/>
      <c r="AJ410" s="44"/>
      <c r="AK410" s="44"/>
      <c r="AL410" s="44"/>
      <c r="AM410" s="44"/>
      <c r="AN410" s="44"/>
      <c r="AO410" s="44"/>
      <c r="AP410" s="44"/>
      <c r="AQ410" s="44"/>
      <c r="AR410" s="44"/>
      <c r="AS410" s="44"/>
      <c r="AT410" s="44"/>
      <c r="AU410" s="44"/>
      <c r="AV410" s="61"/>
      <c r="AW410" s="357"/>
      <c r="AX410" s="357"/>
      <c r="AY410" s="357"/>
      <c r="AZ410" s="357"/>
      <c r="BA410" s="357"/>
      <c r="BB410" s="357"/>
      <c r="BC410" s="357"/>
      <c r="BD410" s="357"/>
      <c r="BE410" s="357"/>
      <c r="BF410" s="357"/>
      <c r="BG410" s="357"/>
      <c r="BH410" s="357"/>
      <c r="BI410" s="357"/>
      <c r="BJ410" s="357"/>
      <c r="BK410" s="357"/>
      <c r="BL410" s="357"/>
    </row>
    <row r="411" spans="1:64" ht="14.45" customHeight="1" thickBot="1">
      <c r="A411" s="738"/>
      <c r="B411" s="260">
        <f>SUM('1 Budgetskema (UDFYLDES)'!D411:AV411)</f>
        <v>0</v>
      </c>
      <c r="C411" s="40" t="s">
        <v>126</v>
      </c>
      <c r="D411" s="51" t="str">
        <f>IF('3 Samlet budget (AUTOGENERERES)'!F540="Ja (anbefales)",58000,IF(D409*D410=0,"",(D409*D410)))</f>
        <v/>
      </c>
      <c r="E411" s="51" t="str">
        <f t="shared" ref="E411:AV411" si="27">IF(E409*E410=0,"",(E409*E410))</f>
        <v/>
      </c>
      <c r="F411" s="51" t="str">
        <f t="shared" si="27"/>
        <v/>
      </c>
      <c r="G411" s="51" t="str">
        <f t="shared" si="27"/>
        <v/>
      </c>
      <c r="H411" s="51" t="str">
        <f t="shared" si="27"/>
        <v/>
      </c>
      <c r="I411" s="51" t="str">
        <f t="shared" si="27"/>
        <v/>
      </c>
      <c r="J411" s="51" t="str">
        <f t="shared" si="27"/>
        <v/>
      </c>
      <c r="K411" s="51" t="str">
        <f t="shared" si="27"/>
        <v/>
      </c>
      <c r="L411" s="51" t="str">
        <f t="shared" si="27"/>
        <v/>
      </c>
      <c r="M411" s="51" t="str">
        <f t="shared" si="27"/>
        <v/>
      </c>
      <c r="N411" s="51" t="str">
        <f t="shared" si="27"/>
        <v/>
      </c>
      <c r="O411" s="51" t="str">
        <f t="shared" si="27"/>
        <v/>
      </c>
      <c r="P411" s="51" t="str">
        <f t="shared" si="27"/>
        <v/>
      </c>
      <c r="Q411" s="51" t="str">
        <f t="shared" si="27"/>
        <v/>
      </c>
      <c r="R411" s="51" t="str">
        <f t="shared" si="27"/>
        <v/>
      </c>
      <c r="S411" s="51" t="str">
        <f t="shared" si="27"/>
        <v/>
      </c>
      <c r="T411" s="51" t="str">
        <f t="shared" si="27"/>
        <v/>
      </c>
      <c r="U411" s="51" t="str">
        <f t="shared" si="27"/>
        <v/>
      </c>
      <c r="V411" s="51" t="str">
        <f t="shared" si="27"/>
        <v/>
      </c>
      <c r="W411" s="51" t="str">
        <f t="shared" si="27"/>
        <v/>
      </c>
      <c r="X411" s="51" t="str">
        <f t="shared" si="27"/>
        <v/>
      </c>
      <c r="Y411" s="51" t="str">
        <f t="shared" si="27"/>
        <v/>
      </c>
      <c r="Z411" s="65" t="str">
        <f t="shared" si="27"/>
        <v/>
      </c>
      <c r="AA411" s="66" t="str">
        <f t="shared" si="27"/>
        <v/>
      </c>
      <c r="AB411" s="66" t="str">
        <f t="shared" si="27"/>
        <v/>
      </c>
      <c r="AC411" s="66" t="str">
        <f t="shared" si="27"/>
        <v/>
      </c>
      <c r="AD411" s="66" t="str">
        <f t="shared" si="27"/>
        <v/>
      </c>
      <c r="AE411" s="66" t="str">
        <f t="shared" si="27"/>
        <v/>
      </c>
      <c r="AF411" s="66" t="str">
        <f t="shared" si="27"/>
        <v/>
      </c>
      <c r="AG411" s="66" t="str">
        <f t="shared" si="27"/>
        <v/>
      </c>
      <c r="AH411" s="66" t="str">
        <f t="shared" si="27"/>
        <v/>
      </c>
      <c r="AI411" s="66" t="str">
        <f t="shared" si="27"/>
        <v/>
      </c>
      <c r="AJ411" s="66" t="str">
        <f t="shared" si="27"/>
        <v/>
      </c>
      <c r="AK411" s="66" t="str">
        <f t="shared" si="27"/>
        <v/>
      </c>
      <c r="AL411" s="66" t="str">
        <f t="shared" si="27"/>
        <v/>
      </c>
      <c r="AM411" s="66" t="str">
        <f t="shared" si="27"/>
        <v/>
      </c>
      <c r="AN411" s="66" t="str">
        <f t="shared" si="27"/>
        <v/>
      </c>
      <c r="AO411" s="66" t="str">
        <f t="shared" si="27"/>
        <v/>
      </c>
      <c r="AP411" s="66" t="str">
        <f t="shared" si="27"/>
        <v/>
      </c>
      <c r="AQ411" s="66" t="str">
        <f t="shared" si="27"/>
        <v/>
      </c>
      <c r="AR411" s="66" t="str">
        <f t="shared" si="27"/>
        <v/>
      </c>
      <c r="AS411" s="66" t="str">
        <f t="shared" si="27"/>
        <v/>
      </c>
      <c r="AT411" s="66" t="str">
        <f t="shared" si="27"/>
        <v/>
      </c>
      <c r="AU411" s="66" t="str">
        <f t="shared" si="27"/>
        <v/>
      </c>
      <c r="AV411" s="67" t="str">
        <f t="shared" si="27"/>
        <v/>
      </c>
      <c r="AW411" s="357"/>
      <c r="AX411" s="357"/>
      <c r="AY411" s="357"/>
      <c r="AZ411" s="357"/>
      <c r="BA411" s="357"/>
      <c r="BB411" s="357"/>
      <c r="BC411" s="357"/>
      <c r="BD411" s="357"/>
      <c r="BE411" s="357"/>
      <c r="BF411" s="357"/>
      <c r="BG411" s="357"/>
      <c r="BH411" s="357"/>
      <c r="BI411" s="357"/>
      <c r="BJ411" s="357"/>
      <c r="BK411" s="357"/>
      <c r="BL411" s="357"/>
    </row>
    <row r="412" spans="1:64" ht="50.1" customHeight="1" thickBot="1">
      <c r="A412" s="735" t="s">
        <v>56</v>
      </c>
      <c r="B412" s="258"/>
      <c r="C412" s="39" t="s">
        <v>124</v>
      </c>
      <c r="D412" s="55"/>
      <c r="E412" s="55"/>
      <c r="F412" s="55"/>
      <c r="G412" s="55"/>
      <c r="H412" s="55"/>
      <c r="I412" s="55"/>
      <c r="J412" s="55"/>
      <c r="K412" s="55"/>
      <c r="L412" s="55"/>
      <c r="M412" s="55"/>
      <c r="N412" s="55"/>
      <c r="O412" s="55"/>
      <c r="P412" s="55"/>
      <c r="Q412" s="55"/>
      <c r="R412" s="55"/>
      <c r="S412" s="55"/>
      <c r="T412" s="55"/>
      <c r="U412" s="55"/>
      <c r="V412" s="55"/>
      <c r="W412" s="55"/>
      <c r="X412" s="55"/>
      <c r="Y412" s="55"/>
      <c r="Z412" s="60"/>
      <c r="AA412" s="44"/>
      <c r="AB412" s="44"/>
      <c r="AC412" s="44"/>
      <c r="AD412" s="44"/>
      <c r="AE412" s="44"/>
      <c r="AF412" s="44"/>
      <c r="AG412" s="44"/>
      <c r="AH412" s="44"/>
      <c r="AI412" s="44"/>
      <c r="AJ412" s="44"/>
      <c r="AK412" s="44"/>
      <c r="AL412" s="44"/>
      <c r="AM412" s="44"/>
      <c r="AN412" s="44"/>
      <c r="AO412" s="44"/>
      <c r="AP412" s="44"/>
      <c r="AQ412" s="44"/>
      <c r="AR412" s="44"/>
      <c r="AS412" s="44"/>
      <c r="AT412" s="44"/>
      <c r="AU412" s="44"/>
      <c r="AV412" s="61"/>
      <c r="AW412" s="357"/>
      <c r="AX412" s="357"/>
      <c r="AY412" s="357"/>
      <c r="AZ412" s="357"/>
      <c r="BA412" s="357"/>
      <c r="BB412" s="357"/>
      <c r="BC412" s="357"/>
      <c r="BD412" s="357"/>
      <c r="BE412" s="357"/>
      <c r="BF412" s="357"/>
      <c r="BG412" s="357"/>
      <c r="BH412" s="357"/>
      <c r="BI412" s="357"/>
      <c r="BJ412" s="357"/>
      <c r="BK412" s="357"/>
      <c r="BL412" s="357"/>
    </row>
    <row r="413" spans="1:64" ht="14.45" customHeight="1" thickBot="1">
      <c r="A413" s="735"/>
      <c r="B413" s="261">
        <f>SUM('1 Budgetskema (UDFYLDES)'!D413:AV413)</f>
        <v>0</v>
      </c>
      <c r="C413" s="38" t="s">
        <v>126</v>
      </c>
      <c r="D413" s="53"/>
      <c r="E413" s="53"/>
      <c r="F413" s="53"/>
      <c r="G413" s="53"/>
      <c r="H413" s="53"/>
      <c r="I413" s="53"/>
      <c r="J413" s="53"/>
      <c r="K413" s="53"/>
      <c r="L413" s="53"/>
      <c r="M413" s="53"/>
      <c r="N413" s="53"/>
      <c r="O413" s="53"/>
      <c r="P413" s="53"/>
      <c r="Q413" s="53"/>
      <c r="R413" s="53"/>
      <c r="S413" s="53"/>
      <c r="T413" s="53"/>
      <c r="U413" s="53"/>
      <c r="V413" s="53"/>
      <c r="W413" s="53"/>
      <c r="X413" s="53"/>
      <c r="Y413" s="53"/>
      <c r="Z413" s="60"/>
      <c r="AA413" s="44"/>
      <c r="AB413" s="44"/>
      <c r="AC413" s="44"/>
      <c r="AD413" s="44"/>
      <c r="AE413" s="44"/>
      <c r="AF413" s="44"/>
      <c r="AG413" s="44"/>
      <c r="AH413" s="44"/>
      <c r="AI413" s="44"/>
      <c r="AJ413" s="44"/>
      <c r="AK413" s="44"/>
      <c r="AL413" s="44"/>
      <c r="AM413" s="44"/>
      <c r="AN413" s="44"/>
      <c r="AO413" s="44"/>
      <c r="AP413" s="44"/>
      <c r="AQ413" s="44"/>
      <c r="AR413" s="44"/>
      <c r="AS413" s="44"/>
      <c r="AT413" s="44"/>
      <c r="AU413" s="44"/>
      <c r="AV413" s="61"/>
      <c r="AW413" s="357"/>
      <c r="AX413" s="357"/>
      <c r="AY413" s="357"/>
      <c r="AZ413" s="357"/>
      <c r="BA413" s="357"/>
      <c r="BB413" s="357"/>
      <c r="BC413" s="357"/>
      <c r="BD413" s="357"/>
      <c r="BE413" s="357"/>
      <c r="BF413" s="357"/>
      <c r="BG413" s="357"/>
      <c r="BH413" s="357"/>
      <c r="BI413" s="357"/>
      <c r="BJ413" s="357"/>
      <c r="BK413" s="357"/>
      <c r="BL413" s="357"/>
    </row>
    <row r="414" spans="1:64" ht="50.1" customHeight="1" thickBot="1">
      <c r="A414" s="735" t="s">
        <v>24</v>
      </c>
      <c r="B414" s="258"/>
      <c r="C414" s="39" t="s">
        <v>124</v>
      </c>
      <c r="D414" s="55"/>
      <c r="E414" s="55"/>
      <c r="F414" s="55"/>
      <c r="G414" s="55"/>
      <c r="H414" s="55"/>
      <c r="I414" s="55"/>
      <c r="J414" s="55"/>
      <c r="K414" s="55"/>
      <c r="L414" s="55"/>
      <c r="M414" s="55"/>
      <c r="N414" s="55"/>
      <c r="O414" s="55"/>
      <c r="P414" s="55"/>
      <c r="Q414" s="55"/>
      <c r="R414" s="55"/>
      <c r="S414" s="55"/>
      <c r="T414" s="55"/>
      <c r="U414" s="55"/>
      <c r="V414" s="55"/>
      <c r="W414" s="55"/>
      <c r="X414" s="55"/>
      <c r="Y414" s="55"/>
      <c r="Z414" s="60"/>
      <c r="AA414" s="44"/>
      <c r="AB414" s="44"/>
      <c r="AC414" s="44"/>
      <c r="AD414" s="44"/>
      <c r="AE414" s="44"/>
      <c r="AF414" s="44"/>
      <c r="AG414" s="44"/>
      <c r="AH414" s="44"/>
      <c r="AI414" s="44"/>
      <c r="AJ414" s="44"/>
      <c r="AK414" s="44"/>
      <c r="AL414" s="44"/>
      <c r="AM414" s="44"/>
      <c r="AN414" s="44"/>
      <c r="AO414" s="44"/>
      <c r="AP414" s="44"/>
      <c r="AQ414" s="44"/>
      <c r="AR414" s="44"/>
      <c r="AS414" s="44"/>
      <c r="AT414" s="44"/>
      <c r="AU414" s="44"/>
      <c r="AV414" s="61"/>
      <c r="AW414" s="357"/>
      <c r="AX414" s="357"/>
      <c r="AY414" s="357"/>
      <c r="AZ414" s="357"/>
      <c r="BA414" s="357"/>
      <c r="BB414" s="357"/>
      <c r="BC414" s="357"/>
      <c r="BD414" s="357"/>
      <c r="BE414" s="357"/>
      <c r="BF414" s="357"/>
      <c r="BG414" s="357"/>
      <c r="BH414" s="357"/>
      <c r="BI414" s="357"/>
      <c r="BJ414" s="357"/>
      <c r="BK414" s="357"/>
      <c r="BL414" s="357"/>
    </row>
    <row r="415" spans="1:64" ht="14.45" customHeight="1" thickBot="1">
      <c r="A415" s="735"/>
      <c r="B415" s="261">
        <f>SUM('1 Budgetskema (UDFYLDES)'!D415:AV415)</f>
        <v>0</v>
      </c>
      <c r="C415" s="40" t="s">
        <v>126</v>
      </c>
      <c r="D415" s="53"/>
      <c r="E415" s="53"/>
      <c r="F415" s="53"/>
      <c r="G415" s="53"/>
      <c r="H415" s="53"/>
      <c r="I415" s="53"/>
      <c r="J415" s="53"/>
      <c r="K415" s="53"/>
      <c r="L415" s="53"/>
      <c r="M415" s="53"/>
      <c r="N415" s="53"/>
      <c r="O415" s="53"/>
      <c r="P415" s="53"/>
      <c r="Q415" s="53"/>
      <c r="R415" s="53"/>
      <c r="S415" s="53"/>
      <c r="T415" s="53"/>
      <c r="U415" s="53"/>
      <c r="V415" s="53"/>
      <c r="W415" s="53"/>
      <c r="X415" s="53"/>
      <c r="Y415" s="53"/>
      <c r="Z415" s="60"/>
      <c r="AA415" s="44"/>
      <c r="AB415" s="44"/>
      <c r="AC415" s="44"/>
      <c r="AD415" s="44"/>
      <c r="AE415" s="44"/>
      <c r="AF415" s="44"/>
      <c r="AG415" s="44"/>
      <c r="AH415" s="44"/>
      <c r="AI415" s="44"/>
      <c r="AJ415" s="44"/>
      <c r="AK415" s="44"/>
      <c r="AL415" s="44"/>
      <c r="AM415" s="44"/>
      <c r="AN415" s="44"/>
      <c r="AO415" s="44"/>
      <c r="AP415" s="44"/>
      <c r="AQ415" s="44"/>
      <c r="AR415" s="44"/>
      <c r="AS415" s="44"/>
      <c r="AT415" s="44"/>
      <c r="AU415" s="44"/>
      <c r="AV415" s="61"/>
      <c r="AW415" s="357"/>
      <c r="AX415" s="357"/>
      <c r="AY415" s="357"/>
      <c r="AZ415" s="357"/>
      <c r="BA415" s="357"/>
      <c r="BB415" s="357"/>
      <c r="BC415" s="357"/>
      <c r="BD415" s="357"/>
      <c r="BE415" s="357"/>
      <c r="BF415" s="357"/>
      <c r="BG415" s="357"/>
      <c r="BH415" s="357"/>
      <c r="BI415" s="357"/>
      <c r="BJ415" s="357"/>
      <c r="BK415" s="357"/>
      <c r="BL415" s="357"/>
    </row>
    <row r="416" spans="1:64" ht="50.1" customHeight="1">
      <c r="A416" s="736" t="s">
        <v>149</v>
      </c>
      <c r="B416" s="258"/>
      <c r="C416" s="39" t="s">
        <v>173</v>
      </c>
      <c r="D416" s="146"/>
      <c r="E416" s="146"/>
      <c r="F416" s="146"/>
      <c r="G416" s="146"/>
      <c r="H416" s="146"/>
      <c r="I416" s="146"/>
      <c r="J416" s="146"/>
      <c r="K416" s="146"/>
      <c r="L416" s="146"/>
      <c r="M416" s="146"/>
      <c r="N416" s="146"/>
      <c r="O416" s="146"/>
      <c r="P416" s="146"/>
      <c r="Q416" s="146"/>
      <c r="R416" s="146"/>
      <c r="S416" s="146"/>
      <c r="T416" s="146"/>
      <c r="U416" s="146"/>
      <c r="V416" s="146"/>
      <c r="W416" s="146"/>
      <c r="X416" s="146"/>
      <c r="Y416" s="146"/>
      <c r="Z416" s="147"/>
      <c r="AA416" s="148"/>
      <c r="AB416" s="148"/>
      <c r="AC416" s="148"/>
      <c r="AD416" s="148"/>
      <c r="AE416" s="148"/>
      <c r="AF416" s="148"/>
      <c r="AG416" s="148"/>
      <c r="AH416" s="148"/>
      <c r="AI416" s="148"/>
      <c r="AJ416" s="148"/>
      <c r="AK416" s="148"/>
      <c r="AL416" s="148"/>
      <c r="AM416" s="148"/>
      <c r="AN416" s="148"/>
      <c r="AO416" s="148"/>
      <c r="AP416" s="148"/>
      <c r="AQ416" s="148"/>
      <c r="AR416" s="148"/>
      <c r="AS416" s="148"/>
      <c r="AT416" s="148"/>
      <c r="AU416" s="148"/>
      <c r="AV416" s="149"/>
      <c r="AW416" s="357"/>
      <c r="AX416" s="357"/>
      <c r="AY416" s="357"/>
      <c r="AZ416" s="357"/>
      <c r="BA416" s="357"/>
      <c r="BB416" s="357"/>
      <c r="BC416" s="357"/>
      <c r="BD416" s="357"/>
      <c r="BE416" s="357"/>
      <c r="BF416" s="357"/>
      <c r="BG416" s="357"/>
      <c r="BH416" s="357"/>
      <c r="BI416" s="357"/>
      <c r="BJ416" s="357"/>
      <c r="BK416" s="357"/>
      <c r="BL416" s="357"/>
    </row>
    <row r="417" spans="1:64" ht="14.45" customHeight="1" thickBot="1">
      <c r="A417" s="737"/>
      <c r="B417" s="260">
        <f>SUM('1 Budgetskema (UDFYLDES)'!D417:AV417)</f>
        <v>0</v>
      </c>
      <c r="C417" s="76" t="s">
        <v>149</v>
      </c>
      <c r="D417" s="150"/>
      <c r="E417" s="75"/>
      <c r="F417" s="75"/>
      <c r="G417" s="75"/>
      <c r="H417" s="75"/>
      <c r="I417" s="75"/>
      <c r="J417" s="75"/>
      <c r="K417" s="75"/>
      <c r="L417" s="75"/>
      <c r="M417" s="75"/>
      <c r="N417" s="75"/>
      <c r="O417" s="75"/>
      <c r="P417" s="75"/>
      <c r="Q417" s="75"/>
      <c r="R417" s="75"/>
      <c r="S417" s="75"/>
      <c r="T417" s="75"/>
      <c r="U417" s="75"/>
      <c r="V417" s="75"/>
      <c r="W417" s="75"/>
      <c r="X417" s="75"/>
      <c r="Y417" s="75"/>
      <c r="Z417" s="60"/>
      <c r="AA417" s="44"/>
      <c r="AB417" s="44"/>
      <c r="AC417" s="44"/>
      <c r="AD417" s="44"/>
      <c r="AE417" s="44"/>
      <c r="AF417" s="44"/>
      <c r="AG417" s="44"/>
      <c r="AH417" s="44"/>
      <c r="AI417" s="44"/>
      <c r="AJ417" s="44"/>
      <c r="AK417" s="44"/>
      <c r="AL417" s="44"/>
      <c r="AM417" s="44"/>
      <c r="AN417" s="44"/>
      <c r="AO417" s="44"/>
      <c r="AP417" s="44"/>
      <c r="AQ417" s="44"/>
      <c r="AR417" s="44"/>
      <c r="AS417" s="44"/>
      <c r="AT417" s="44"/>
      <c r="AU417" s="44"/>
      <c r="AV417" s="61"/>
      <c r="AW417" s="357"/>
      <c r="AX417" s="357"/>
      <c r="AY417" s="357"/>
      <c r="AZ417" s="357"/>
      <c r="BA417" s="357"/>
      <c r="BB417" s="357"/>
      <c r="BC417" s="357"/>
      <c r="BD417" s="357"/>
      <c r="BE417" s="357"/>
      <c r="BF417" s="357"/>
      <c r="BG417" s="357"/>
      <c r="BH417" s="357"/>
      <c r="BI417" s="357"/>
      <c r="BJ417" s="357"/>
      <c r="BK417" s="357"/>
      <c r="BL417" s="357"/>
    </row>
    <row r="418" spans="1:64" ht="50.1" customHeight="1">
      <c r="A418" s="736" t="s">
        <v>10</v>
      </c>
      <c r="B418" s="258"/>
      <c r="C418" s="74" t="s">
        <v>124</v>
      </c>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6"/>
      <c r="Z418" s="147"/>
      <c r="AA418" s="148"/>
      <c r="AB418" s="148"/>
      <c r="AC418" s="148"/>
      <c r="AD418" s="148"/>
      <c r="AE418" s="148"/>
      <c r="AF418" s="148"/>
      <c r="AG418" s="148"/>
      <c r="AH418" s="148"/>
      <c r="AI418" s="148"/>
      <c r="AJ418" s="148"/>
      <c r="AK418" s="148"/>
      <c r="AL418" s="148"/>
      <c r="AM418" s="148"/>
      <c r="AN418" s="148"/>
      <c r="AO418" s="148"/>
      <c r="AP418" s="148"/>
      <c r="AQ418" s="148"/>
      <c r="AR418" s="148"/>
      <c r="AS418" s="148"/>
      <c r="AT418" s="148"/>
      <c r="AU418" s="148"/>
      <c r="AV418" s="149"/>
      <c r="AW418" s="357"/>
      <c r="AX418" s="357"/>
      <c r="AY418" s="357"/>
      <c r="AZ418" s="357"/>
      <c r="BA418" s="357"/>
      <c r="BB418" s="357"/>
      <c r="BC418" s="357"/>
      <c r="BD418" s="357"/>
      <c r="BE418" s="357"/>
      <c r="BF418" s="357"/>
      <c r="BG418" s="357"/>
      <c r="BH418" s="357"/>
      <c r="BI418" s="357"/>
      <c r="BJ418" s="357"/>
      <c r="BK418" s="357"/>
      <c r="BL418" s="357"/>
    </row>
    <row r="419" spans="1:64" ht="14.45" customHeight="1" thickBot="1">
      <c r="A419" s="737"/>
      <c r="B419" s="260">
        <f>SUM('1 Budgetskema (UDFYLDES)'!D419:AV419)</f>
        <v>0</v>
      </c>
      <c r="C419" s="38" t="s">
        <v>126</v>
      </c>
      <c r="D419" s="77"/>
      <c r="E419" s="77"/>
      <c r="F419" s="77"/>
      <c r="G419" s="77"/>
      <c r="H419" s="77"/>
      <c r="I419" s="77"/>
      <c r="J419" s="77"/>
      <c r="K419" s="77"/>
      <c r="L419" s="77"/>
      <c r="M419" s="77"/>
      <c r="N419" s="77"/>
      <c r="O419" s="77"/>
      <c r="P419" s="77"/>
      <c r="Q419" s="77"/>
      <c r="R419" s="77"/>
      <c r="S419" s="77"/>
      <c r="T419" s="77"/>
      <c r="U419" s="77"/>
      <c r="V419" s="77"/>
      <c r="W419" s="77"/>
      <c r="X419" s="77"/>
      <c r="Y419" s="77"/>
      <c r="Z419" s="60"/>
      <c r="AA419" s="44"/>
      <c r="AB419" s="44"/>
      <c r="AC419" s="44"/>
      <c r="AD419" s="44"/>
      <c r="AE419" s="44"/>
      <c r="AF419" s="44"/>
      <c r="AG419" s="44"/>
      <c r="AH419" s="44"/>
      <c r="AI419" s="44"/>
      <c r="AJ419" s="44"/>
      <c r="AK419" s="44"/>
      <c r="AL419" s="44"/>
      <c r="AM419" s="44"/>
      <c r="AN419" s="44"/>
      <c r="AO419" s="44"/>
      <c r="AP419" s="44"/>
      <c r="AQ419" s="44"/>
      <c r="AR419" s="44"/>
      <c r="AS419" s="44"/>
      <c r="AT419" s="44"/>
      <c r="AU419" s="44"/>
      <c r="AV419" s="61"/>
      <c r="AW419" s="357"/>
      <c r="AX419" s="357"/>
      <c r="AY419" s="357"/>
      <c r="AZ419" s="357"/>
      <c r="BA419" s="357"/>
      <c r="BB419" s="357"/>
      <c r="BC419" s="357"/>
      <c r="BD419" s="357"/>
      <c r="BE419" s="357"/>
      <c r="BF419" s="357"/>
      <c r="BG419" s="357"/>
      <c r="BH419" s="357"/>
      <c r="BI419" s="357"/>
      <c r="BJ419" s="357"/>
      <c r="BK419" s="357"/>
      <c r="BL419" s="357"/>
    </row>
    <row r="420" spans="1:64" ht="50.1" customHeight="1" thickBot="1">
      <c r="A420" s="735" t="s">
        <v>55</v>
      </c>
      <c r="B420" s="258"/>
      <c r="C420" s="41" t="s">
        <v>124</v>
      </c>
      <c r="D420" s="55"/>
      <c r="E420" s="55"/>
      <c r="F420" s="55"/>
      <c r="G420" s="55"/>
      <c r="H420" s="55"/>
      <c r="I420" s="55"/>
      <c r="J420" s="55"/>
      <c r="K420" s="55"/>
      <c r="L420" s="55"/>
      <c r="M420" s="55"/>
      <c r="N420" s="55"/>
      <c r="O420" s="55"/>
      <c r="P420" s="55"/>
      <c r="Q420" s="55"/>
      <c r="R420" s="55"/>
      <c r="S420" s="55"/>
      <c r="T420" s="55"/>
      <c r="U420" s="55"/>
      <c r="V420" s="55"/>
      <c r="W420" s="55"/>
      <c r="X420" s="55"/>
      <c r="Y420" s="55"/>
      <c r="Z420" s="60"/>
      <c r="AA420" s="44"/>
      <c r="AB420" s="44"/>
      <c r="AC420" s="44"/>
      <c r="AD420" s="44"/>
      <c r="AE420" s="44"/>
      <c r="AF420" s="44"/>
      <c r="AG420" s="44"/>
      <c r="AH420" s="44"/>
      <c r="AI420" s="44"/>
      <c r="AJ420" s="44"/>
      <c r="AK420" s="44"/>
      <c r="AL420" s="44"/>
      <c r="AM420" s="44"/>
      <c r="AN420" s="44"/>
      <c r="AO420" s="44"/>
      <c r="AP420" s="44"/>
      <c r="AQ420" s="44"/>
      <c r="AR420" s="44"/>
      <c r="AS420" s="44"/>
      <c r="AT420" s="44"/>
      <c r="AU420" s="44"/>
      <c r="AV420" s="61"/>
      <c r="AW420" s="357"/>
      <c r="AX420" s="357"/>
      <c r="AY420" s="357"/>
      <c r="AZ420" s="357"/>
      <c r="BA420" s="357"/>
      <c r="BB420" s="357"/>
      <c r="BC420" s="357"/>
      <c r="BD420" s="357"/>
      <c r="BE420" s="357"/>
      <c r="BF420" s="357"/>
      <c r="BG420" s="357"/>
      <c r="BH420" s="357"/>
      <c r="BI420" s="357"/>
      <c r="BJ420" s="357"/>
      <c r="BK420" s="357"/>
      <c r="BL420" s="357"/>
    </row>
    <row r="421" spans="1:64" ht="14.45" customHeight="1" thickBot="1">
      <c r="A421" s="735"/>
      <c r="B421" s="261">
        <f>SUM('1 Budgetskema (UDFYLDES)'!D421:AV421)</f>
        <v>0</v>
      </c>
      <c r="C421" s="38" t="s">
        <v>126</v>
      </c>
      <c r="D421" s="54"/>
      <c r="E421" s="53"/>
      <c r="F421" s="53"/>
      <c r="G421" s="53"/>
      <c r="H421" s="53"/>
      <c r="I421" s="53"/>
      <c r="J421" s="53"/>
      <c r="K421" s="53"/>
      <c r="L421" s="53"/>
      <c r="M421" s="53"/>
      <c r="N421" s="53"/>
      <c r="O421" s="53"/>
      <c r="P421" s="53"/>
      <c r="Q421" s="53"/>
      <c r="R421" s="53"/>
      <c r="S421" s="53"/>
      <c r="T421" s="53"/>
      <c r="U421" s="53"/>
      <c r="V421" s="53"/>
      <c r="W421" s="53"/>
      <c r="X421" s="53"/>
      <c r="Y421" s="53"/>
      <c r="Z421" s="62"/>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4"/>
      <c r="AW421" s="357"/>
      <c r="AX421" s="357"/>
      <c r="AY421" s="357"/>
      <c r="AZ421" s="357"/>
      <c r="BA421" s="357"/>
      <c r="BB421" s="357"/>
      <c r="BC421" s="357"/>
      <c r="BD421" s="357"/>
      <c r="BE421" s="357"/>
      <c r="BF421" s="357"/>
      <c r="BG421" s="357"/>
      <c r="BH421" s="357"/>
      <c r="BI421" s="357"/>
      <c r="BJ421" s="357"/>
      <c r="BK421" s="357"/>
      <c r="BL421" s="357"/>
    </row>
    <row r="422" spans="1:64" ht="21.95" customHeight="1" thickBot="1">
      <c r="A422" s="200" t="s">
        <v>13</v>
      </c>
      <c r="B422" s="318">
        <f>SUM(B407,B411,B413,B415,B421)-B417-B419</f>
        <v>0</v>
      </c>
      <c r="C422" s="76"/>
      <c r="D422" s="353"/>
      <c r="E422" s="353"/>
      <c r="F422" s="353"/>
      <c r="G422" s="353"/>
      <c r="H422" s="353"/>
      <c r="I422" s="353"/>
      <c r="J422" s="353"/>
      <c r="K422" s="353"/>
      <c r="L422" s="353"/>
      <c r="M422" s="353"/>
      <c r="N422" s="353"/>
      <c r="O422" s="353"/>
      <c r="P422" s="353"/>
      <c r="Q422" s="353"/>
      <c r="R422" s="353"/>
      <c r="S422" s="353"/>
      <c r="T422" s="353"/>
      <c r="U422" s="353"/>
      <c r="V422" s="353"/>
      <c r="W422" s="353"/>
      <c r="X422" s="353"/>
      <c r="Y422" s="353"/>
      <c r="Z422" s="353"/>
      <c r="AA422" s="353"/>
      <c r="AB422" s="353"/>
      <c r="AC422" s="353"/>
      <c r="AD422" s="353"/>
      <c r="AE422" s="353"/>
      <c r="AF422" s="353"/>
      <c r="AG422" s="353"/>
      <c r="AH422" s="353"/>
      <c r="AI422" s="353"/>
      <c r="AJ422" s="353"/>
      <c r="AK422" s="353"/>
      <c r="AL422" s="353"/>
      <c r="AM422" s="353"/>
      <c r="AN422" s="353"/>
      <c r="AO422" s="353"/>
      <c r="AP422" s="353"/>
      <c r="AQ422" s="353"/>
      <c r="AR422" s="353"/>
      <c r="AS422" s="353"/>
      <c r="AT422" s="353"/>
      <c r="AU422" s="353"/>
      <c r="AV422" s="353"/>
      <c r="AW422" s="357"/>
      <c r="AX422" s="357"/>
      <c r="AY422" s="357"/>
      <c r="AZ422" s="357"/>
      <c r="BA422" s="357"/>
      <c r="BB422" s="357"/>
      <c r="BC422" s="357"/>
      <c r="BD422" s="357"/>
      <c r="BE422" s="357"/>
      <c r="BF422" s="357"/>
      <c r="BG422" s="357"/>
      <c r="BH422" s="357"/>
      <c r="BI422" s="357"/>
      <c r="BJ422" s="357"/>
      <c r="BK422" s="357"/>
      <c r="BL422" s="357"/>
    </row>
    <row r="423" spans="1:64" ht="30" customHeight="1" thickBot="1">
      <c r="A423" s="199" t="s">
        <v>217</v>
      </c>
      <c r="B423" s="193"/>
      <c r="C423" s="527">
        <f>IF(B423="",0,IF(D399="Forsknings- og videnformidlingsinstitution",IF(B422=0,0,B423/B422),IF(B407=0,0,B423/B407)))</f>
        <v>0</v>
      </c>
      <c r="D423" s="353"/>
      <c r="E423" s="353"/>
      <c r="F423" s="353"/>
      <c r="G423" s="353"/>
      <c r="H423" s="353"/>
      <c r="I423" s="353"/>
      <c r="J423" s="353"/>
      <c r="K423" s="353"/>
      <c r="L423" s="353"/>
      <c r="M423" s="353"/>
      <c r="N423" s="353"/>
      <c r="O423" s="353"/>
      <c r="P423" s="353"/>
      <c r="Q423" s="353"/>
      <c r="R423" s="353"/>
      <c r="S423" s="353"/>
      <c r="T423" s="353"/>
      <c r="U423" s="353"/>
      <c r="V423" s="353"/>
      <c r="W423" s="353"/>
      <c r="X423" s="353"/>
      <c r="Y423" s="353"/>
      <c r="Z423" s="353"/>
      <c r="AA423" s="353"/>
      <c r="AB423" s="353"/>
      <c r="AC423" s="353"/>
      <c r="AD423" s="353"/>
      <c r="AE423" s="353"/>
      <c r="AF423" s="353"/>
      <c r="AG423" s="353"/>
      <c r="AH423" s="353"/>
      <c r="AI423" s="353"/>
      <c r="AJ423" s="353"/>
      <c r="AK423" s="353"/>
      <c r="AL423" s="353"/>
      <c r="AM423" s="353"/>
      <c r="AN423" s="353"/>
      <c r="AO423" s="353"/>
      <c r="AP423" s="353"/>
      <c r="AQ423" s="353"/>
      <c r="AR423" s="353"/>
      <c r="AS423" s="353"/>
      <c r="AT423" s="353"/>
      <c r="AU423" s="353"/>
      <c r="AV423" s="353"/>
      <c r="AW423" s="357"/>
      <c r="AX423" s="357"/>
      <c r="AY423" s="357"/>
      <c r="AZ423" s="357"/>
      <c r="BA423" s="357"/>
      <c r="BB423" s="357"/>
      <c r="BC423" s="357"/>
      <c r="BD423" s="357"/>
      <c r="BE423" s="357"/>
      <c r="BF423" s="357"/>
      <c r="BG423" s="357"/>
      <c r="BH423" s="357"/>
      <c r="BI423" s="357"/>
      <c r="BJ423" s="357"/>
      <c r="BK423" s="357"/>
      <c r="BL423" s="357"/>
    </row>
    <row r="424" spans="1:64" ht="21.95" customHeight="1" thickBot="1">
      <c r="A424" s="253" t="s">
        <v>339</v>
      </c>
      <c r="B424" s="377">
        <f>SUM(B422:B423)</f>
        <v>0</v>
      </c>
      <c r="C424" s="254"/>
      <c r="D424" s="353"/>
      <c r="E424" s="353"/>
      <c r="F424" s="353"/>
      <c r="G424" s="353"/>
      <c r="H424" s="353"/>
      <c r="I424" s="353"/>
      <c r="J424" s="353"/>
      <c r="K424" s="353"/>
      <c r="L424" s="353"/>
      <c r="M424" s="353"/>
      <c r="N424" s="353"/>
      <c r="O424" s="353"/>
      <c r="P424" s="353"/>
      <c r="Q424" s="353"/>
      <c r="R424" s="353"/>
      <c r="S424" s="353"/>
      <c r="T424" s="353"/>
      <c r="U424" s="353"/>
      <c r="V424" s="353"/>
      <c r="W424" s="353"/>
      <c r="X424" s="353"/>
      <c r="Y424" s="353"/>
      <c r="Z424" s="353"/>
      <c r="AA424" s="353"/>
      <c r="AB424" s="353"/>
      <c r="AC424" s="353"/>
      <c r="AD424" s="353"/>
      <c r="AE424" s="353"/>
      <c r="AF424" s="353"/>
      <c r="AG424" s="353"/>
      <c r="AH424" s="353"/>
      <c r="AI424" s="353"/>
      <c r="AJ424" s="353"/>
      <c r="AK424" s="353"/>
      <c r="AL424" s="353"/>
      <c r="AM424" s="353"/>
      <c r="AN424" s="353"/>
      <c r="AO424" s="353"/>
      <c r="AP424" s="353"/>
      <c r="AQ424" s="353"/>
      <c r="AR424" s="353"/>
      <c r="AS424" s="353"/>
      <c r="AT424" s="353"/>
      <c r="AU424" s="353"/>
      <c r="AV424" s="353"/>
      <c r="AW424" s="357"/>
      <c r="AX424" s="357"/>
      <c r="AY424" s="357"/>
      <c r="AZ424" s="357"/>
      <c r="BA424" s="357"/>
      <c r="BB424" s="357"/>
      <c r="BC424" s="357"/>
      <c r="BD424" s="357"/>
      <c r="BE424" s="357"/>
      <c r="BF424" s="357"/>
      <c r="BG424" s="357"/>
      <c r="BH424" s="357"/>
      <c r="BI424" s="357"/>
      <c r="BJ424" s="357"/>
      <c r="BK424" s="357"/>
      <c r="BL424" s="357"/>
    </row>
    <row r="425" spans="1:64" ht="14.1" customHeight="1">
      <c r="A425" s="353"/>
      <c r="B425" s="353"/>
      <c r="C425" s="353"/>
      <c r="D425" s="353"/>
      <c r="E425" s="353"/>
      <c r="F425" s="353"/>
      <c r="G425" s="353"/>
      <c r="H425" s="353"/>
      <c r="I425" s="353"/>
      <c r="J425" s="353"/>
      <c r="K425" s="353"/>
      <c r="L425" s="353"/>
      <c r="M425" s="353"/>
      <c r="N425" s="353"/>
      <c r="O425" s="353"/>
      <c r="P425" s="353"/>
      <c r="Q425" s="353"/>
      <c r="R425" s="353"/>
      <c r="S425" s="353"/>
      <c r="T425" s="353"/>
      <c r="U425" s="353"/>
      <c r="V425" s="353"/>
      <c r="W425" s="353"/>
      <c r="X425" s="353"/>
      <c r="Y425" s="353"/>
      <c r="Z425" s="353"/>
      <c r="AA425" s="353"/>
      <c r="AB425" s="353"/>
      <c r="AC425" s="353"/>
      <c r="AD425" s="353"/>
      <c r="AE425" s="353"/>
      <c r="AF425" s="353"/>
      <c r="AG425" s="353"/>
      <c r="AH425" s="353"/>
      <c r="AI425" s="353"/>
      <c r="AJ425" s="353"/>
      <c r="AK425" s="353"/>
      <c r="AL425" s="353"/>
      <c r="AM425" s="353"/>
      <c r="AN425" s="353"/>
      <c r="AO425" s="353"/>
      <c r="AP425" s="353"/>
      <c r="AQ425" s="353"/>
      <c r="AR425" s="353"/>
      <c r="AS425" s="353"/>
      <c r="AT425" s="353"/>
      <c r="AU425" s="353"/>
      <c r="AV425" s="353"/>
      <c r="AW425" s="357"/>
      <c r="AX425" s="357"/>
      <c r="AY425" s="357"/>
      <c r="AZ425" s="357"/>
      <c r="BA425" s="357"/>
      <c r="BB425" s="357"/>
      <c r="BC425" s="357"/>
      <c r="BD425" s="357"/>
      <c r="BE425" s="357"/>
      <c r="BF425" s="357"/>
      <c r="BG425" s="357"/>
      <c r="BH425" s="357"/>
      <c r="BI425" s="357"/>
      <c r="BJ425" s="357"/>
      <c r="BK425" s="357"/>
      <c r="BL425" s="357"/>
    </row>
    <row r="426" spans="1:64" ht="14.1" customHeight="1" thickBot="1">
      <c r="A426" s="373"/>
      <c r="B426" s="373"/>
      <c r="C426" s="353"/>
      <c r="D426" s="353"/>
      <c r="E426" s="353"/>
      <c r="F426" s="353"/>
      <c r="G426" s="353"/>
      <c r="H426" s="353"/>
      <c r="I426" s="353"/>
      <c r="J426" s="353"/>
      <c r="K426" s="353"/>
      <c r="L426" s="353"/>
      <c r="M426" s="353"/>
      <c r="N426" s="353"/>
      <c r="O426" s="353"/>
      <c r="P426" s="353"/>
      <c r="Q426" s="353"/>
      <c r="R426" s="353"/>
      <c r="S426" s="353"/>
      <c r="T426" s="353"/>
      <c r="U426" s="353"/>
      <c r="V426" s="353"/>
      <c r="W426" s="353"/>
      <c r="X426" s="353"/>
      <c r="Y426" s="353"/>
      <c r="Z426" s="353"/>
      <c r="AA426" s="353"/>
      <c r="AB426" s="353"/>
      <c r="AC426" s="353"/>
      <c r="AD426" s="353"/>
      <c r="AE426" s="353"/>
      <c r="AF426" s="353"/>
      <c r="AG426" s="353"/>
      <c r="AH426" s="353"/>
      <c r="AI426" s="353"/>
      <c r="AJ426" s="353"/>
      <c r="AK426" s="353"/>
      <c r="AL426" s="353"/>
      <c r="AM426" s="353"/>
      <c r="AN426" s="353"/>
      <c r="AO426" s="353"/>
      <c r="AP426" s="353"/>
      <c r="AQ426" s="353"/>
      <c r="AR426" s="353"/>
      <c r="AS426" s="353"/>
      <c r="AT426" s="353"/>
      <c r="AU426" s="353"/>
      <c r="AV426" s="353"/>
      <c r="AW426" s="357"/>
      <c r="AX426" s="357"/>
      <c r="AY426" s="357"/>
      <c r="AZ426" s="357"/>
      <c r="BA426" s="357"/>
      <c r="BB426" s="357"/>
      <c r="BC426" s="357"/>
      <c r="BD426" s="357"/>
      <c r="BE426" s="357"/>
      <c r="BF426" s="357"/>
      <c r="BG426" s="357"/>
      <c r="BH426" s="357"/>
      <c r="BI426" s="357"/>
      <c r="BJ426" s="357"/>
      <c r="BK426" s="357"/>
      <c r="BL426" s="357"/>
    </row>
    <row r="427" spans="1:64" ht="24.95" customHeight="1" thickTop="1" thickBot="1">
      <c r="A427" s="366" t="s">
        <v>412</v>
      </c>
      <c r="B427" s="367"/>
      <c r="C427" s="358"/>
      <c r="D427" s="368"/>
      <c r="E427" s="358"/>
      <c r="F427" s="358"/>
      <c r="G427" s="358"/>
      <c r="H427" s="358"/>
      <c r="I427" s="358"/>
      <c r="J427" s="358"/>
      <c r="K427" s="358"/>
      <c r="L427" s="358"/>
      <c r="M427" s="358"/>
      <c r="N427" s="358"/>
      <c r="O427" s="358"/>
      <c r="P427" s="358"/>
      <c r="Q427" s="358"/>
      <c r="R427" s="358"/>
      <c r="S427" s="358"/>
      <c r="T427" s="358"/>
      <c r="U427" s="358"/>
      <c r="V427" s="358"/>
      <c r="W427" s="358"/>
      <c r="X427" s="358"/>
      <c r="Y427" s="358"/>
      <c r="Z427" s="358"/>
      <c r="AA427" s="358"/>
      <c r="AB427" s="358"/>
      <c r="AC427" s="358"/>
      <c r="AD427" s="358"/>
      <c r="AE427" s="358"/>
      <c r="AF427" s="358"/>
      <c r="AG427" s="358"/>
      <c r="AH427" s="358"/>
      <c r="AI427" s="358"/>
      <c r="AJ427" s="358"/>
      <c r="AK427" s="358"/>
      <c r="AL427" s="358"/>
      <c r="AM427" s="358"/>
      <c r="AN427" s="358"/>
      <c r="AO427" s="358"/>
      <c r="AP427" s="358"/>
      <c r="AQ427" s="358"/>
      <c r="AR427" s="358"/>
      <c r="AS427" s="358"/>
      <c r="AT427" s="358"/>
      <c r="AU427" s="358"/>
      <c r="AV427" s="358"/>
      <c r="AW427" s="357"/>
      <c r="AX427" s="357"/>
      <c r="AY427" s="357"/>
      <c r="AZ427" s="357"/>
      <c r="BA427" s="357"/>
      <c r="BB427" s="357"/>
      <c r="BC427" s="357"/>
      <c r="BD427" s="357"/>
      <c r="BE427" s="357"/>
      <c r="BF427" s="357"/>
      <c r="BG427" s="357"/>
      <c r="BH427" s="357"/>
      <c r="BI427" s="357"/>
      <c r="BJ427" s="357"/>
      <c r="BK427" s="357"/>
      <c r="BL427" s="357"/>
    </row>
    <row r="428" spans="1:64" ht="35.1" customHeight="1">
      <c r="A428" s="492" t="str">
        <f>IF(B429&gt;0,"Evt. P-nummer","")</f>
        <v/>
      </c>
      <c r="B428" s="512" t="s">
        <v>392</v>
      </c>
      <c r="C428" s="530" t="s">
        <v>15</v>
      </c>
      <c r="D428" s="531" t="s">
        <v>204</v>
      </c>
      <c r="E428" s="531" t="s">
        <v>113</v>
      </c>
      <c r="F428" s="532" t="s">
        <v>205</v>
      </c>
      <c r="G428" s="359"/>
      <c r="H428" s="359"/>
      <c r="I428" s="359"/>
      <c r="J428" s="359"/>
      <c r="K428" s="359"/>
      <c r="L428" s="359"/>
      <c r="M428" s="359"/>
      <c r="N428" s="359"/>
      <c r="O428" s="359"/>
      <c r="P428" s="359"/>
      <c r="Q428" s="359"/>
      <c r="R428" s="359"/>
      <c r="S428" s="359"/>
      <c r="T428" s="359"/>
      <c r="U428" s="359"/>
      <c r="V428" s="359"/>
      <c r="W428" s="359"/>
      <c r="X428" s="359"/>
      <c r="Y428" s="359"/>
      <c r="Z428" s="359"/>
      <c r="AA428" s="359"/>
      <c r="AB428" s="359"/>
      <c r="AC428" s="359"/>
      <c r="AD428" s="359"/>
      <c r="AE428" s="359"/>
      <c r="AF428" s="359"/>
      <c r="AG428" s="359"/>
      <c r="AH428" s="359"/>
      <c r="AI428" s="359"/>
      <c r="AJ428" s="359"/>
      <c r="AK428" s="359"/>
      <c r="AL428" s="359"/>
      <c r="AM428" s="359"/>
      <c r="AN428" s="359"/>
      <c r="AO428" s="359"/>
      <c r="AP428" s="359"/>
      <c r="AQ428" s="359"/>
      <c r="AR428" s="359"/>
      <c r="AS428" s="359"/>
      <c r="AT428" s="359"/>
      <c r="AU428" s="359"/>
      <c r="AV428" s="359"/>
      <c r="AW428" s="357"/>
      <c r="AX428" s="357"/>
      <c r="AY428" s="357"/>
      <c r="AZ428" s="357"/>
      <c r="BA428" s="357"/>
      <c r="BB428" s="357"/>
      <c r="BC428" s="357"/>
      <c r="BD428" s="357"/>
      <c r="BE428" s="357"/>
      <c r="BF428" s="357"/>
      <c r="BG428" s="357"/>
      <c r="BH428" s="357"/>
      <c r="BI428" s="357"/>
      <c r="BJ428" s="357"/>
      <c r="BK428" s="357"/>
      <c r="BL428" s="357"/>
    </row>
    <row r="429" spans="1:64" ht="35.1" customHeight="1" thickBot="1">
      <c r="A429" s="521"/>
      <c r="B429" s="568"/>
      <c r="C429" s="334"/>
      <c r="D429" s="274"/>
      <c r="E429" s="274"/>
      <c r="F429" s="275"/>
      <c r="G429" s="353"/>
      <c r="H429" s="353"/>
      <c r="I429" s="353"/>
      <c r="J429" s="353"/>
      <c r="K429" s="353"/>
      <c r="L429" s="353"/>
      <c r="M429" s="353"/>
      <c r="N429" s="353"/>
      <c r="O429" s="353"/>
      <c r="P429" s="353"/>
      <c r="Q429" s="353"/>
      <c r="R429" s="353"/>
      <c r="S429" s="353"/>
      <c r="T429" s="353"/>
      <c r="U429" s="353"/>
      <c r="V429" s="353"/>
      <c r="W429" s="353"/>
      <c r="X429" s="353"/>
      <c r="Y429" s="353"/>
      <c r="Z429" s="353"/>
      <c r="AA429" s="353"/>
      <c r="AB429" s="353"/>
      <c r="AC429" s="353"/>
      <c r="AD429" s="353"/>
      <c r="AE429" s="353"/>
      <c r="AF429" s="353"/>
      <c r="AG429" s="353"/>
      <c r="AH429" s="353"/>
      <c r="AI429" s="353"/>
      <c r="AJ429" s="353"/>
      <c r="AK429" s="353"/>
      <c r="AL429" s="353"/>
      <c r="AM429" s="353"/>
      <c r="AN429" s="353"/>
      <c r="AO429" s="353"/>
      <c r="AP429" s="353"/>
      <c r="AQ429" s="353"/>
      <c r="AR429" s="353"/>
      <c r="AS429" s="353"/>
      <c r="AT429" s="353"/>
      <c r="AU429" s="353"/>
      <c r="AV429" s="353"/>
      <c r="AW429" s="357"/>
      <c r="AX429" s="357"/>
      <c r="AY429" s="357"/>
      <c r="AZ429" s="357"/>
      <c r="BA429" s="357"/>
      <c r="BB429" s="357"/>
      <c r="BC429" s="357"/>
      <c r="BD429" s="357"/>
      <c r="BE429" s="357"/>
      <c r="BF429" s="357"/>
      <c r="BG429" s="357"/>
      <c r="BH429" s="357"/>
      <c r="BI429" s="357"/>
      <c r="BJ429" s="357"/>
      <c r="BK429" s="357"/>
      <c r="BL429" s="357"/>
    </row>
    <row r="430" spans="1:64" ht="35.1" customHeight="1">
      <c r="A430" s="528" t="s">
        <v>210</v>
      </c>
      <c r="B430" s="534" t="s">
        <v>406</v>
      </c>
      <c r="C430" s="750"/>
      <c r="D430" s="533" t="s">
        <v>401</v>
      </c>
      <c r="E430" s="533" t="str">
        <f>IF(D431="Ja","Privat finansiering","")</f>
        <v/>
      </c>
      <c r="F430" s="536" t="str">
        <f>IF(D431="Ja","Offentlig finansiering","")</f>
        <v/>
      </c>
      <c r="G430" s="353"/>
      <c r="H430" s="353"/>
      <c r="I430" s="353"/>
      <c r="J430" s="353"/>
      <c r="K430" s="353"/>
      <c r="L430" s="353"/>
      <c r="M430" s="353"/>
      <c r="N430" s="353"/>
      <c r="O430" s="353"/>
      <c r="P430" s="353"/>
      <c r="Q430" s="353"/>
      <c r="R430" s="353"/>
      <c r="S430" s="353"/>
      <c r="T430" s="353"/>
      <c r="U430" s="353"/>
      <c r="V430" s="353"/>
      <c r="W430" s="353"/>
      <c r="X430" s="353"/>
      <c r="Y430" s="353"/>
      <c r="Z430" s="353"/>
      <c r="AA430" s="353"/>
      <c r="AB430" s="353"/>
      <c r="AC430" s="353"/>
      <c r="AD430" s="353"/>
      <c r="AE430" s="353"/>
      <c r="AF430" s="353"/>
      <c r="AG430" s="353"/>
      <c r="AH430" s="353"/>
      <c r="AI430" s="353"/>
      <c r="AJ430" s="353"/>
      <c r="AK430" s="353"/>
      <c r="AL430" s="353"/>
      <c r="AM430" s="353"/>
      <c r="AN430" s="353"/>
      <c r="AO430" s="353"/>
      <c r="AP430" s="353"/>
      <c r="AQ430" s="353"/>
      <c r="AR430" s="353"/>
      <c r="AS430" s="353"/>
      <c r="AT430" s="353"/>
      <c r="AU430" s="353"/>
      <c r="AV430" s="353"/>
      <c r="AW430" s="357"/>
      <c r="AX430" s="357"/>
      <c r="AY430" s="357"/>
      <c r="AZ430" s="357"/>
      <c r="BA430" s="357"/>
      <c r="BB430" s="357"/>
      <c r="BC430" s="357"/>
      <c r="BD430" s="357"/>
      <c r="BE430" s="357"/>
      <c r="BF430" s="357"/>
      <c r="BG430" s="357"/>
      <c r="BH430" s="357"/>
      <c r="BI430" s="357"/>
      <c r="BJ430" s="357"/>
      <c r="BK430" s="357"/>
      <c r="BL430" s="357"/>
    </row>
    <row r="431" spans="1:64" ht="35.1" customHeight="1" thickBot="1">
      <c r="A431" s="335" t="str">
        <f>'3 Samlet budget (AUTOGENERERES)'!F455</f>
        <v/>
      </c>
      <c r="B431" s="508" t="str">
        <f>'3 Samlet budget (AUTOGENERERES)'!F456</f>
        <v/>
      </c>
      <c r="C431" s="751"/>
      <c r="D431" s="514"/>
      <c r="E431" s="539"/>
      <c r="F431" s="516"/>
      <c r="G431" s="353"/>
      <c r="H431" s="353"/>
      <c r="I431" s="353"/>
      <c r="J431" s="353"/>
      <c r="K431" s="353"/>
      <c r="L431" s="353"/>
      <c r="M431" s="353"/>
      <c r="N431" s="353"/>
      <c r="O431" s="353"/>
      <c r="P431" s="353"/>
      <c r="Q431" s="353"/>
      <c r="R431" s="353"/>
      <c r="S431" s="353"/>
      <c r="T431" s="353"/>
      <c r="U431" s="353"/>
      <c r="V431" s="353"/>
      <c r="W431" s="353"/>
      <c r="X431" s="353"/>
      <c r="Y431" s="353"/>
      <c r="Z431" s="353"/>
      <c r="AA431" s="353"/>
      <c r="AB431" s="353"/>
      <c r="AC431" s="353"/>
      <c r="AD431" s="353"/>
      <c r="AE431" s="353"/>
      <c r="AF431" s="353"/>
      <c r="AG431" s="353"/>
      <c r="AH431" s="353"/>
      <c r="AI431" s="353"/>
      <c r="AJ431" s="353"/>
      <c r="AK431" s="353"/>
      <c r="AL431" s="353"/>
      <c r="AM431" s="353"/>
      <c r="AN431" s="353"/>
      <c r="AO431" s="353"/>
      <c r="AP431" s="353"/>
      <c r="AQ431" s="353"/>
      <c r="AR431" s="353"/>
      <c r="AS431" s="353"/>
      <c r="AT431" s="353"/>
      <c r="AU431" s="353"/>
      <c r="AV431" s="353"/>
      <c r="AW431" s="357"/>
      <c r="AX431" s="357"/>
      <c r="AY431" s="357"/>
      <c r="AZ431" s="357"/>
      <c r="BA431" s="357"/>
      <c r="BB431" s="357"/>
      <c r="BC431" s="357"/>
      <c r="BD431" s="357"/>
      <c r="BE431" s="357"/>
      <c r="BF431" s="357"/>
      <c r="BG431" s="357"/>
      <c r="BH431" s="357"/>
      <c r="BI431" s="357"/>
      <c r="BJ431" s="357"/>
      <c r="BK431" s="357"/>
      <c r="BL431" s="357"/>
    </row>
    <row r="432" spans="1:64" ht="14.1" customHeight="1">
      <c r="A432" s="353"/>
      <c r="B432" s="353"/>
      <c r="C432" s="353"/>
      <c r="D432" s="353"/>
      <c r="E432" s="353"/>
      <c r="F432" s="353"/>
      <c r="G432" s="353"/>
      <c r="H432" s="353"/>
      <c r="I432" s="353"/>
      <c r="J432" s="353"/>
      <c r="K432" s="353"/>
      <c r="L432" s="353"/>
      <c r="M432" s="353"/>
      <c r="N432" s="353"/>
      <c r="O432" s="353"/>
      <c r="P432" s="353"/>
      <c r="Q432" s="353"/>
      <c r="R432" s="353"/>
      <c r="S432" s="353"/>
      <c r="T432" s="353"/>
      <c r="U432" s="353"/>
      <c r="V432" s="353"/>
      <c r="W432" s="353"/>
      <c r="X432" s="353"/>
      <c r="Y432" s="353"/>
      <c r="Z432" s="353"/>
      <c r="AA432" s="353"/>
      <c r="AB432" s="353"/>
      <c r="AC432" s="353"/>
      <c r="AD432" s="353"/>
      <c r="AE432" s="353"/>
      <c r="AF432" s="353"/>
      <c r="AG432" s="353"/>
      <c r="AH432" s="353"/>
      <c r="AI432" s="353"/>
      <c r="AJ432" s="353"/>
      <c r="AK432" s="353"/>
      <c r="AL432" s="353"/>
      <c r="AM432" s="353"/>
      <c r="AN432" s="353"/>
      <c r="AO432" s="353"/>
      <c r="AP432" s="353"/>
      <c r="AQ432" s="353"/>
      <c r="AR432" s="353"/>
      <c r="AS432" s="353"/>
      <c r="AT432" s="353"/>
      <c r="AU432" s="353"/>
      <c r="AV432" s="353"/>
      <c r="AW432" s="357"/>
      <c r="AX432" s="357"/>
      <c r="AY432" s="357"/>
      <c r="AZ432" s="357"/>
      <c r="BA432" s="357"/>
      <c r="BB432" s="357"/>
      <c r="BC432" s="357"/>
      <c r="BD432" s="357"/>
      <c r="BE432" s="357"/>
      <c r="BF432" s="357"/>
      <c r="BG432" s="357"/>
      <c r="BH432" s="357"/>
      <c r="BI432" s="357"/>
      <c r="BJ432" s="357"/>
      <c r="BK432" s="357"/>
      <c r="BL432" s="357"/>
    </row>
    <row r="433" spans="1:64" ht="15.75" customHeight="1" thickBot="1">
      <c r="A433" s="354" t="s">
        <v>431</v>
      </c>
      <c r="B433" s="354" t="s">
        <v>203</v>
      </c>
      <c r="C433" s="372" t="s">
        <v>123</v>
      </c>
      <c r="D433" s="370" t="s">
        <v>127</v>
      </c>
      <c r="E433" s="370" t="s">
        <v>128</v>
      </c>
      <c r="F433" s="370" t="s">
        <v>129</v>
      </c>
      <c r="G433" s="370" t="s">
        <v>130</v>
      </c>
      <c r="H433" s="370" t="s">
        <v>131</v>
      </c>
      <c r="I433" s="370" t="s">
        <v>132</v>
      </c>
      <c r="J433" s="370" t="s">
        <v>133</v>
      </c>
      <c r="K433" s="370" t="s">
        <v>134</v>
      </c>
      <c r="L433" s="370" t="s">
        <v>135</v>
      </c>
      <c r="M433" s="370" t="s">
        <v>136</v>
      </c>
      <c r="N433" s="370" t="s">
        <v>137</v>
      </c>
      <c r="O433" s="370" t="s">
        <v>138</v>
      </c>
      <c r="P433" s="370" t="s">
        <v>139</v>
      </c>
      <c r="Q433" s="370" t="s">
        <v>140</v>
      </c>
      <c r="R433" s="370" t="s">
        <v>141</v>
      </c>
      <c r="S433" s="370" t="s">
        <v>142</v>
      </c>
      <c r="T433" s="370" t="s">
        <v>143</v>
      </c>
      <c r="U433" s="370" t="s">
        <v>144</v>
      </c>
      <c r="V433" s="370" t="s">
        <v>145</v>
      </c>
      <c r="W433" s="370" t="s">
        <v>146</v>
      </c>
      <c r="X433" s="370" t="s">
        <v>147</v>
      </c>
      <c r="Y433" s="370" t="s">
        <v>148</v>
      </c>
      <c r="Z433" s="371" t="s">
        <v>155</v>
      </c>
      <c r="AA433" s="357"/>
      <c r="AB433" s="357"/>
      <c r="AC433" s="357"/>
      <c r="AD433" s="357"/>
      <c r="AE433" s="357"/>
      <c r="AF433" s="357"/>
      <c r="AG433" s="357"/>
      <c r="AH433" s="357"/>
      <c r="AI433" s="357"/>
      <c r="AJ433" s="357"/>
      <c r="AK433" s="357"/>
      <c r="AL433" s="357"/>
      <c r="AM433" s="357"/>
      <c r="AN433" s="357"/>
      <c r="AO433" s="357"/>
      <c r="AP433" s="357"/>
      <c r="AQ433" s="357"/>
      <c r="AR433" s="357"/>
      <c r="AS433" s="357"/>
      <c r="AT433" s="357"/>
      <c r="AU433" s="357"/>
      <c r="AV433" s="357"/>
      <c r="AW433" s="357"/>
      <c r="AX433" s="357"/>
      <c r="AY433" s="357"/>
      <c r="AZ433" s="357"/>
      <c r="BA433" s="357"/>
      <c r="BB433" s="357"/>
      <c r="BC433" s="357"/>
      <c r="BD433" s="357"/>
      <c r="BE433" s="357"/>
      <c r="BF433" s="357"/>
      <c r="BG433" s="357"/>
      <c r="BH433" s="357"/>
      <c r="BI433" s="357"/>
      <c r="BJ433" s="357"/>
      <c r="BK433" s="357"/>
      <c r="BL433" s="357"/>
    </row>
    <row r="434" spans="1:64" ht="50.1" customHeight="1">
      <c r="A434" s="736" t="s">
        <v>54</v>
      </c>
      <c r="B434" s="262"/>
      <c r="C434" s="46" t="s">
        <v>124</v>
      </c>
      <c r="D434" s="55"/>
      <c r="E434" s="55"/>
      <c r="F434" s="55"/>
      <c r="G434" s="55"/>
      <c r="H434" s="55"/>
      <c r="I434" s="55"/>
      <c r="J434" s="55"/>
      <c r="K434" s="55"/>
      <c r="L434" s="55"/>
      <c r="M434" s="55"/>
      <c r="N434" s="55"/>
      <c r="O434" s="55"/>
      <c r="P434" s="55"/>
      <c r="Q434" s="55"/>
      <c r="R434" s="55"/>
      <c r="S434" s="55"/>
      <c r="T434" s="55"/>
      <c r="U434" s="55"/>
      <c r="V434" s="55"/>
      <c r="W434" s="55"/>
      <c r="X434" s="55"/>
      <c r="Y434" s="55"/>
      <c r="Z434" s="57"/>
      <c r="AA434" s="58"/>
      <c r="AB434" s="58"/>
      <c r="AC434" s="58"/>
      <c r="AD434" s="58"/>
      <c r="AE434" s="58"/>
      <c r="AF434" s="58"/>
      <c r="AG434" s="58"/>
      <c r="AH434" s="58"/>
      <c r="AI434" s="58"/>
      <c r="AJ434" s="58"/>
      <c r="AK434" s="58"/>
      <c r="AL434" s="58"/>
      <c r="AM434" s="58"/>
      <c r="AN434" s="58"/>
      <c r="AO434" s="58"/>
      <c r="AP434" s="58"/>
      <c r="AQ434" s="58"/>
      <c r="AR434" s="58"/>
      <c r="AS434" s="58"/>
      <c r="AT434" s="58"/>
      <c r="AU434" s="58"/>
      <c r="AV434" s="59"/>
      <c r="AW434" s="357"/>
      <c r="AX434" s="357"/>
      <c r="AY434" s="357"/>
      <c r="AZ434" s="357"/>
      <c r="BA434" s="357"/>
      <c r="BB434" s="357"/>
      <c r="BC434" s="357"/>
      <c r="BD434" s="357"/>
      <c r="BE434" s="357"/>
      <c r="BF434" s="357"/>
      <c r="BG434" s="357"/>
      <c r="BH434" s="357"/>
      <c r="BI434" s="357"/>
      <c r="BJ434" s="357"/>
      <c r="BK434" s="357"/>
      <c r="BL434" s="357"/>
    </row>
    <row r="435" spans="1:64" ht="14.45" customHeight="1">
      <c r="A435" s="738"/>
      <c r="B435" s="255"/>
      <c r="C435" s="37" t="s">
        <v>125</v>
      </c>
      <c r="D435" s="42"/>
      <c r="E435" s="42"/>
      <c r="F435" s="42"/>
      <c r="G435" s="42"/>
      <c r="H435" s="42"/>
      <c r="I435" s="42"/>
      <c r="J435" s="42"/>
      <c r="K435" s="42"/>
      <c r="L435" s="42"/>
      <c r="M435" s="42"/>
      <c r="N435" s="42"/>
      <c r="O435" s="42"/>
      <c r="P435" s="42"/>
      <c r="Q435" s="42"/>
      <c r="R435" s="42"/>
      <c r="S435" s="42"/>
      <c r="T435" s="42"/>
      <c r="U435" s="42"/>
      <c r="V435" s="42"/>
      <c r="W435" s="42"/>
      <c r="X435" s="42"/>
      <c r="Y435" s="42"/>
      <c r="Z435" s="60"/>
      <c r="AA435" s="44"/>
      <c r="AB435" s="44"/>
      <c r="AC435" s="44"/>
      <c r="AD435" s="44"/>
      <c r="AE435" s="44"/>
      <c r="AF435" s="44"/>
      <c r="AG435" s="44"/>
      <c r="AH435" s="44"/>
      <c r="AI435" s="44"/>
      <c r="AJ435" s="44"/>
      <c r="AK435" s="44"/>
      <c r="AL435" s="44"/>
      <c r="AM435" s="44"/>
      <c r="AN435" s="44"/>
      <c r="AO435" s="44"/>
      <c r="AP435" s="44"/>
      <c r="AQ435" s="44"/>
      <c r="AR435" s="44"/>
      <c r="AS435" s="44"/>
      <c r="AT435" s="44"/>
      <c r="AU435" s="44"/>
      <c r="AV435" s="61"/>
      <c r="AW435" s="357"/>
      <c r="AX435" s="357"/>
      <c r="AY435" s="357"/>
      <c r="AZ435" s="357"/>
      <c r="BA435" s="357"/>
      <c r="BB435" s="357"/>
      <c r="BC435" s="357"/>
      <c r="BD435" s="357"/>
      <c r="BE435" s="357"/>
      <c r="BF435" s="357"/>
      <c r="BG435" s="357"/>
      <c r="BH435" s="357"/>
      <c r="BI435" s="357"/>
      <c r="BJ435" s="357"/>
      <c r="BK435" s="357"/>
      <c r="BL435" s="357"/>
    </row>
    <row r="436" spans="1:64" ht="14.45" customHeight="1" thickBot="1">
      <c r="A436" s="738"/>
      <c r="B436" s="256" t="str">
        <f>_xlfn.CONCAT(SUM('1 Budgetskema (UDFYLDES)'!D436:AV436)," timer")</f>
        <v>0 timer</v>
      </c>
      <c r="C436" s="37" t="s">
        <v>9</v>
      </c>
      <c r="D436" s="42"/>
      <c r="E436" s="42"/>
      <c r="F436" s="42"/>
      <c r="G436" s="42"/>
      <c r="H436" s="42"/>
      <c r="I436" s="42"/>
      <c r="J436" s="42"/>
      <c r="K436" s="42"/>
      <c r="L436" s="42"/>
      <c r="M436" s="42"/>
      <c r="N436" s="42"/>
      <c r="O436" s="42"/>
      <c r="P436" s="42"/>
      <c r="Q436" s="42"/>
      <c r="R436" s="42"/>
      <c r="S436" s="42"/>
      <c r="T436" s="42"/>
      <c r="U436" s="42"/>
      <c r="V436" s="42"/>
      <c r="W436" s="42"/>
      <c r="X436" s="42"/>
      <c r="Y436" s="42"/>
      <c r="Z436" s="60"/>
      <c r="AA436" s="44"/>
      <c r="AB436" s="44"/>
      <c r="AC436" s="44"/>
      <c r="AD436" s="44"/>
      <c r="AE436" s="44"/>
      <c r="AF436" s="44"/>
      <c r="AG436" s="44"/>
      <c r="AH436" s="44"/>
      <c r="AI436" s="44"/>
      <c r="AJ436" s="44"/>
      <c r="AK436" s="44"/>
      <c r="AL436" s="44"/>
      <c r="AM436" s="44"/>
      <c r="AN436" s="44"/>
      <c r="AO436" s="44"/>
      <c r="AP436" s="44"/>
      <c r="AQ436" s="44"/>
      <c r="AR436" s="44"/>
      <c r="AS436" s="44"/>
      <c r="AT436" s="44"/>
      <c r="AU436" s="44"/>
      <c r="AV436" s="61"/>
      <c r="AW436" s="357"/>
      <c r="AX436" s="357"/>
      <c r="AY436" s="357"/>
      <c r="AZ436" s="357"/>
      <c r="BA436" s="357"/>
      <c r="BB436" s="357"/>
      <c r="BC436" s="357"/>
      <c r="BD436" s="357"/>
      <c r="BE436" s="357"/>
      <c r="BF436" s="357"/>
      <c r="BG436" s="357"/>
      <c r="BH436" s="357"/>
      <c r="BI436" s="357"/>
      <c r="BJ436" s="357"/>
      <c r="BK436" s="357"/>
      <c r="BL436" s="357"/>
    </row>
    <row r="437" spans="1:64" ht="14.45" customHeight="1" thickBot="1">
      <c r="A437" s="737"/>
      <c r="B437" s="257">
        <f>SUM('1 Budgetskema (UDFYLDES)'!D437:AV437)</f>
        <v>0</v>
      </c>
      <c r="C437" s="38" t="s">
        <v>126</v>
      </c>
      <c r="D437" s="52" t="str">
        <f>IF(D435*D436=0,"",(D435*D436))</f>
        <v/>
      </c>
      <c r="E437" s="52" t="str">
        <f t="shared" ref="E437:AV437" si="28">IF(E435*E436=0,"",(E435*E436))</f>
        <v/>
      </c>
      <c r="F437" s="52" t="str">
        <f t="shared" si="28"/>
        <v/>
      </c>
      <c r="G437" s="52" t="str">
        <f t="shared" si="28"/>
        <v/>
      </c>
      <c r="H437" s="52" t="str">
        <f t="shared" si="28"/>
        <v/>
      </c>
      <c r="I437" s="52" t="str">
        <f t="shared" si="28"/>
        <v/>
      </c>
      <c r="J437" s="52" t="str">
        <f t="shared" si="28"/>
        <v/>
      </c>
      <c r="K437" s="52" t="str">
        <f t="shared" si="28"/>
        <v/>
      </c>
      <c r="L437" s="52" t="str">
        <f t="shared" si="28"/>
        <v/>
      </c>
      <c r="M437" s="52" t="str">
        <f t="shared" si="28"/>
        <v/>
      </c>
      <c r="N437" s="52" t="str">
        <f t="shared" si="28"/>
        <v/>
      </c>
      <c r="O437" s="52" t="str">
        <f t="shared" si="28"/>
        <v/>
      </c>
      <c r="P437" s="52" t="str">
        <f t="shared" si="28"/>
        <v/>
      </c>
      <c r="Q437" s="52" t="str">
        <f t="shared" si="28"/>
        <v/>
      </c>
      <c r="R437" s="52" t="str">
        <f t="shared" si="28"/>
        <v/>
      </c>
      <c r="S437" s="52" t="str">
        <f t="shared" si="28"/>
        <v/>
      </c>
      <c r="T437" s="52" t="str">
        <f t="shared" si="28"/>
        <v/>
      </c>
      <c r="U437" s="52" t="str">
        <f t="shared" si="28"/>
        <v/>
      </c>
      <c r="V437" s="52" t="str">
        <f t="shared" si="28"/>
        <v/>
      </c>
      <c r="W437" s="52" t="str">
        <f t="shared" si="28"/>
        <v/>
      </c>
      <c r="X437" s="52" t="str">
        <f t="shared" si="28"/>
        <v/>
      </c>
      <c r="Y437" s="52" t="str">
        <f t="shared" si="28"/>
        <v/>
      </c>
      <c r="Z437" s="65" t="str">
        <f t="shared" si="28"/>
        <v/>
      </c>
      <c r="AA437" s="66" t="str">
        <f t="shared" si="28"/>
        <v/>
      </c>
      <c r="AB437" s="66" t="str">
        <f t="shared" si="28"/>
        <v/>
      </c>
      <c r="AC437" s="66" t="str">
        <f t="shared" si="28"/>
        <v/>
      </c>
      <c r="AD437" s="66" t="str">
        <f t="shared" si="28"/>
        <v/>
      </c>
      <c r="AE437" s="66" t="str">
        <f t="shared" si="28"/>
        <v/>
      </c>
      <c r="AF437" s="66" t="str">
        <f t="shared" si="28"/>
        <v/>
      </c>
      <c r="AG437" s="66" t="str">
        <f t="shared" si="28"/>
        <v/>
      </c>
      <c r="AH437" s="66" t="str">
        <f t="shared" si="28"/>
        <v/>
      </c>
      <c r="AI437" s="66" t="str">
        <f t="shared" si="28"/>
        <v/>
      </c>
      <c r="AJ437" s="66" t="str">
        <f t="shared" si="28"/>
        <v/>
      </c>
      <c r="AK437" s="66" t="str">
        <f t="shared" si="28"/>
        <v/>
      </c>
      <c r="AL437" s="66" t="str">
        <f t="shared" si="28"/>
        <v/>
      </c>
      <c r="AM437" s="66" t="str">
        <f t="shared" si="28"/>
        <v/>
      </c>
      <c r="AN437" s="66" t="str">
        <f t="shared" si="28"/>
        <v/>
      </c>
      <c r="AO437" s="66" t="str">
        <f t="shared" si="28"/>
        <v/>
      </c>
      <c r="AP437" s="66" t="str">
        <f t="shared" si="28"/>
        <v/>
      </c>
      <c r="AQ437" s="66" t="str">
        <f t="shared" si="28"/>
        <v/>
      </c>
      <c r="AR437" s="66" t="str">
        <f t="shared" si="28"/>
        <v/>
      </c>
      <c r="AS437" s="66" t="str">
        <f t="shared" si="28"/>
        <v/>
      </c>
      <c r="AT437" s="66" t="str">
        <f t="shared" si="28"/>
        <v/>
      </c>
      <c r="AU437" s="66" t="str">
        <f t="shared" si="28"/>
        <v/>
      </c>
      <c r="AV437" s="67" t="str">
        <f t="shared" si="28"/>
        <v/>
      </c>
      <c r="AW437" s="357"/>
      <c r="AX437" s="357"/>
      <c r="AY437" s="357"/>
      <c r="AZ437" s="357"/>
      <c r="BA437" s="357"/>
      <c r="BB437" s="357"/>
      <c r="BC437" s="357"/>
      <c r="BD437" s="357"/>
      <c r="BE437" s="357"/>
      <c r="BF437" s="357"/>
      <c r="BG437" s="357"/>
      <c r="BH437" s="357"/>
      <c r="BI437" s="357"/>
      <c r="BJ437" s="357"/>
      <c r="BK437" s="357"/>
      <c r="BL437" s="357"/>
    </row>
    <row r="438" spans="1:64" ht="50.1" customHeight="1">
      <c r="A438" s="738" t="s">
        <v>3</v>
      </c>
      <c r="B438" s="258"/>
      <c r="C438" s="41" t="s">
        <v>124</v>
      </c>
      <c r="D438" s="145"/>
      <c r="E438" s="56"/>
      <c r="F438" s="56"/>
      <c r="G438" s="56"/>
      <c r="H438" s="56"/>
      <c r="I438" s="56"/>
      <c r="J438" s="56"/>
      <c r="K438" s="56"/>
      <c r="L438" s="56"/>
      <c r="M438" s="56"/>
      <c r="N438" s="56"/>
      <c r="O438" s="56"/>
      <c r="P438" s="56"/>
      <c r="Q438" s="56"/>
      <c r="R438" s="56"/>
      <c r="S438" s="56"/>
      <c r="T438" s="56"/>
      <c r="U438" s="56"/>
      <c r="V438" s="56"/>
      <c r="W438" s="56"/>
      <c r="X438" s="56"/>
      <c r="Y438" s="56"/>
      <c r="Z438" s="60"/>
      <c r="AA438" s="44"/>
      <c r="AB438" s="44"/>
      <c r="AC438" s="44"/>
      <c r="AD438" s="44"/>
      <c r="AE438" s="44"/>
      <c r="AF438" s="44"/>
      <c r="AG438" s="44"/>
      <c r="AH438" s="44"/>
      <c r="AI438" s="44"/>
      <c r="AJ438" s="44"/>
      <c r="AK438" s="44"/>
      <c r="AL438" s="44"/>
      <c r="AM438" s="44"/>
      <c r="AN438" s="44"/>
      <c r="AO438" s="44"/>
      <c r="AP438" s="44"/>
      <c r="AQ438" s="44"/>
      <c r="AR438" s="44"/>
      <c r="AS438" s="44"/>
      <c r="AT438" s="44"/>
      <c r="AU438" s="44"/>
      <c r="AV438" s="61"/>
      <c r="AW438" s="357"/>
      <c r="AX438" s="357"/>
      <c r="AY438" s="357"/>
      <c r="AZ438" s="357"/>
      <c r="BA438" s="357"/>
      <c r="BB438" s="357"/>
      <c r="BC438" s="357"/>
      <c r="BD438" s="357"/>
      <c r="BE438" s="357"/>
      <c r="BF438" s="357"/>
      <c r="BG438" s="357"/>
      <c r="BH438" s="357"/>
      <c r="BI438" s="357"/>
      <c r="BJ438" s="357"/>
      <c r="BK438" s="357"/>
      <c r="BL438" s="357"/>
    </row>
    <row r="439" spans="1:64" ht="14.45" customHeight="1">
      <c r="A439" s="738"/>
      <c r="B439" s="259"/>
      <c r="C439" s="37" t="s">
        <v>125</v>
      </c>
      <c r="D439" s="42"/>
      <c r="E439" s="42"/>
      <c r="F439" s="42"/>
      <c r="G439" s="42"/>
      <c r="H439" s="42"/>
      <c r="I439" s="42"/>
      <c r="J439" s="42"/>
      <c r="K439" s="42"/>
      <c r="L439" s="42"/>
      <c r="M439" s="42"/>
      <c r="N439" s="42"/>
      <c r="O439" s="42"/>
      <c r="P439" s="42"/>
      <c r="Q439" s="42"/>
      <c r="R439" s="42"/>
      <c r="S439" s="42"/>
      <c r="T439" s="42"/>
      <c r="U439" s="42"/>
      <c r="V439" s="42"/>
      <c r="W439" s="42"/>
      <c r="X439" s="42"/>
      <c r="Y439" s="42"/>
      <c r="Z439" s="60"/>
      <c r="AA439" s="44"/>
      <c r="AB439" s="44"/>
      <c r="AC439" s="44"/>
      <c r="AD439" s="44"/>
      <c r="AE439" s="44"/>
      <c r="AF439" s="44"/>
      <c r="AG439" s="44"/>
      <c r="AH439" s="44"/>
      <c r="AI439" s="44"/>
      <c r="AJ439" s="44"/>
      <c r="AK439" s="44"/>
      <c r="AL439" s="44"/>
      <c r="AM439" s="44"/>
      <c r="AN439" s="44"/>
      <c r="AO439" s="44"/>
      <c r="AP439" s="44"/>
      <c r="AQ439" s="44"/>
      <c r="AR439" s="44"/>
      <c r="AS439" s="44"/>
      <c r="AT439" s="44"/>
      <c r="AU439" s="44"/>
      <c r="AV439" s="61"/>
      <c r="AW439" s="357"/>
      <c r="AX439" s="357"/>
      <c r="AY439" s="357"/>
      <c r="AZ439" s="357"/>
      <c r="BA439" s="357"/>
      <c r="BB439" s="357"/>
      <c r="BC439" s="357"/>
      <c r="BD439" s="357"/>
      <c r="BE439" s="357"/>
      <c r="BF439" s="357"/>
      <c r="BG439" s="357"/>
      <c r="BH439" s="357"/>
      <c r="BI439" s="357"/>
      <c r="BJ439" s="357"/>
      <c r="BK439" s="357"/>
      <c r="BL439" s="357"/>
    </row>
    <row r="440" spans="1:64" ht="14.45" customHeight="1">
      <c r="A440" s="738"/>
      <c r="B440" s="259"/>
      <c r="C440" s="37" t="s">
        <v>9</v>
      </c>
      <c r="D440" s="42"/>
      <c r="E440" s="42"/>
      <c r="F440" s="42"/>
      <c r="G440" s="42"/>
      <c r="H440" s="42"/>
      <c r="I440" s="42"/>
      <c r="J440" s="42"/>
      <c r="K440" s="42"/>
      <c r="L440" s="42"/>
      <c r="M440" s="42"/>
      <c r="N440" s="42"/>
      <c r="O440" s="42"/>
      <c r="P440" s="42"/>
      <c r="Q440" s="42"/>
      <c r="R440" s="42"/>
      <c r="S440" s="42"/>
      <c r="T440" s="42"/>
      <c r="U440" s="42"/>
      <c r="V440" s="42"/>
      <c r="W440" s="42"/>
      <c r="X440" s="42"/>
      <c r="Y440" s="42"/>
      <c r="Z440" s="60"/>
      <c r="AA440" s="44"/>
      <c r="AB440" s="44"/>
      <c r="AC440" s="44"/>
      <c r="AD440" s="44"/>
      <c r="AE440" s="44"/>
      <c r="AF440" s="44"/>
      <c r="AG440" s="44"/>
      <c r="AH440" s="44"/>
      <c r="AI440" s="44"/>
      <c r="AJ440" s="44"/>
      <c r="AK440" s="44"/>
      <c r="AL440" s="44"/>
      <c r="AM440" s="44"/>
      <c r="AN440" s="44"/>
      <c r="AO440" s="44"/>
      <c r="AP440" s="44"/>
      <c r="AQ440" s="44"/>
      <c r="AR440" s="44"/>
      <c r="AS440" s="44"/>
      <c r="AT440" s="44"/>
      <c r="AU440" s="44"/>
      <c r="AV440" s="61"/>
      <c r="AW440" s="357"/>
      <c r="AX440" s="357"/>
      <c r="AY440" s="357"/>
      <c r="AZ440" s="357"/>
      <c r="BA440" s="357"/>
      <c r="BB440" s="357"/>
      <c r="BC440" s="357"/>
      <c r="BD440" s="357"/>
      <c r="BE440" s="357"/>
      <c r="BF440" s="357"/>
      <c r="BG440" s="357"/>
      <c r="BH440" s="357"/>
      <c r="BI440" s="357"/>
      <c r="BJ440" s="357"/>
      <c r="BK440" s="357"/>
      <c r="BL440" s="357"/>
    </row>
    <row r="441" spans="1:64" ht="14.45" customHeight="1" thickBot="1">
      <c r="A441" s="738"/>
      <c r="B441" s="260">
        <f>SUM('1 Budgetskema (UDFYLDES)'!D441:AV441)</f>
        <v>0</v>
      </c>
      <c r="C441" s="40" t="s">
        <v>126</v>
      </c>
      <c r="D441" s="51" t="str">
        <f t="shared" ref="D441:AV441" si="29">IF(D439*D440=0,"",(D439*D440))</f>
        <v/>
      </c>
      <c r="E441" s="51" t="str">
        <f t="shared" si="29"/>
        <v/>
      </c>
      <c r="F441" s="51" t="str">
        <f t="shared" si="29"/>
        <v/>
      </c>
      <c r="G441" s="51" t="str">
        <f t="shared" si="29"/>
        <v/>
      </c>
      <c r="H441" s="51" t="str">
        <f t="shared" si="29"/>
        <v/>
      </c>
      <c r="I441" s="51" t="str">
        <f t="shared" si="29"/>
        <v/>
      </c>
      <c r="J441" s="51" t="str">
        <f t="shared" si="29"/>
        <v/>
      </c>
      <c r="K441" s="51" t="str">
        <f t="shared" si="29"/>
        <v/>
      </c>
      <c r="L441" s="51" t="str">
        <f t="shared" si="29"/>
        <v/>
      </c>
      <c r="M441" s="51" t="str">
        <f t="shared" si="29"/>
        <v/>
      </c>
      <c r="N441" s="51" t="str">
        <f t="shared" si="29"/>
        <v/>
      </c>
      <c r="O441" s="51" t="str">
        <f t="shared" si="29"/>
        <v/>
      </c>
      <c r="P441" s="51" t="str">
        <f t="shared" si="29"/>
        <v/>
      </c>
      <c r="Q441" s="51" t="str">
        <f t="shared" si="29"/>
        <v/>
      </c>
      <c r="R441" s="51" t="str">
        <f t="shared" si="29"/>
        <v/>
      </c>
      <c r="S441" s="51" t="str">
        <f t="shared" si="29"/>
        <v/>
      </c>
      <c r="T441" s="51" t="str">
        <f t="shared" si="29"/>
        <v/>
      </c>
      <c r="U441" s="51" t="str">
        <f t="shared" si="29"/>
        <v/>
      </c>
      <c r="V441" s="51" t="str">
        <f t="shared" si="29"/>
        <v/>
      </c>
      <c r="W441" s="51" t="str">
        <f t="shared" si="29"/>
        <v/>
      </c>
      <c r="X441" s="51" t="str">
        <f t="shared" si="29"/>
        <v/>
      </c>
      <c r="Y441" s="51" t="str">
        <f t="shared" si="29"/>
        <v/>
      </c>
      <c r="Z441" s="65" t="str">
        <f t="shared" si="29"/>
        <v/>
      </c>
      <c r="AA441" s="66" t="str">
        <f t="shared" si="29"/>
        <v/>
      </c>
      <c r="AB441" s="66" t="str">
        <f t="shared" si="29"/>
        <v/>
      </c>
      <c r="AC441" s="66" t="str">
        <f t="shared" si="29"/>
        <v/>
      </c>
      <c r="AD441" s="66" t="str">
        <f t="shared" si="29"/>
        <v/>
      </c>
      <c r="AE441" s="66" t="str">
        <f t="shared" si="29"/>
        <v/>
      </c>
      <c r="AF441" s="66" t="str">
        <f t="shared" si="29"/>
        <v/>
      </c>
      <c r="AG441" s="66" t="str">
        <f t="shared" si="29"/>
        <v/>
      </c>
      <c r="AH441" s="66" t="str">
        <f t="shared" si="29"/>
        <v/>
      </c>
      <c r="AI441" s="66" t="str">
        <f t="shared" si="29"/>
        <v/>
      </c>
      <c r="AJ441" s="66" t="str">
        <f t="shared" si="29"/>
        <v/>
      </c>
      <c r="AK441" s="66" t="str">
        <f t="shared" si="29"/>
        <v/>
      </c>
      <c r="AL441" s="66" t="str">
        <f t="shared" si="29"/>
        <v/>
      </c>
      <c r="AM441" s="66" t="str">
        <f t="shared" si="29"/>
        <v/>
      </c>
      <c r="AN441" s="66" t="str">
        <f t="shared" si="29"/>
        <v/>
      </c>
      <c r="AO441" s="66" t="str">
        <f t="shared" si="29"/>
        <v/>
      </c>
      <c r="AP441" s="66" t="str">
        <f t="shared" si="29"/>
        <v/>
      </c>
      <c r="AQ441" s="66" t="str">
        <f t="shared" si="29"/>
        <v/>
      </c>
      <c r="AR441" s="66" t="str">
        <f t="shared" si="29"/>
        <v/>
      </c>
      <c r="AS441" s="66" t="str">
        <f t="shared" si="29"/>
        <v/>
      </c>
      <c r="AT441" s="66" t="str">
        <f t="shared" si="29"/>
        <v/>
      </c>
      <c r="AU441" s="66" t="str">
        <f t="shared" si="29"/>
        <v/>
      </c>
      <c r="AV441" s="67" t="str">
        <f t="shared" si="29"/>
        <v/>
      </c>
      <c r="AW441" s="357"/>
      <c r="AX441" s="357"/>
      <c r="AY441" s="357"/>
      <c r="AZ441" s="357"/>
      <c r="BA441" s="357"/>
      <c r="BB441" s="357"/>
      <c r="BC441" s="357"/>
      <c r="BD441" s="357"/>
      <c r="BE441" s="357"/>
      <c r="BF441" s="357"/>
      <c r="BG441" s="357"/>
      <c r="BH441" s="357"/>
      <c r="BI441" s="357"/>
      <c r="BJ441" s="357"/>
      <c r="BK441" s="357"/>
      <c r="BL441" s="357"/>
    </row>
    <row r="442" spans="1:64" ht="50.1" customHeight="1" thickBot="1">
      <c r="A442" s="735" t="s">
        <v>56</v>
      </c>
      <c r="B442" s="258"/>
      <c r="C442" s="39" t="s">
        <v>124</v>
      </c>
      <c r="D442" s="55"/>
      <c r="E442" s="55"/>
      <c r="F442" s="55"/>
      <c r="G442" s="55"/>
      <c r="H442" s="55"/>
      <c r="I442" s="55"/>
      <c r="J442" s="55"/>
      <c r="K442" s="55"/>
      <c r="L442" s="55"/>
      <c r="M442" s="55"/>
      <c r="N442" s="55"/>
      <c r="O442" s="55"/>
      <c r="P442" s="55"/>
      <c r="Q442" s="55"/>
      <c r="R442" s="55"/>
      <c r="S442" s="55"/>
      <c r="T442" s="55"/>
      <c r="U442" s="55"/>
      <c r="V442" s="55"/>
      <c r="W442" s="55"/>
      <c r="X442" s="55"/>
      <c r="Y442" s="55"/>
      <c r="Z442" s="60"/>
      <c r="AA442" s="44"/>
      <c r="AB442" s="44"/>
      <c r="AC442" s="44"/>
      <c r="AD442" s="44"/>
      <c r="AE442" s="44"/>
      <c r="AF442" s="44"/>
      <c r="AG442" s="44"/>
      <c r="AH442" s="44"/>
      <c r="AI442" s="44"/>
      <c r="AJ442" s="44"/>
      <c r="AK442" s="44"/>
      <c r="AL442" s="44"/>
      <c r="AM442" s="44"/>
      <c r="AN442" s="44"/>
      <c r="AO442" s="44"/>
      <c r="AP442" s="44"/>
      <c r="AQ442" s="44"/>
      <c r="AR442" s="44"/>
      <c r="AS442" s="44"/>
      <c r="AT442" s="44"/>
      <c r="AU442" s="44"/>
      <c r="AV442" s="61"/>
      <c r="AW442" s="357"/>
      <c r="AX442" s="357"/>
      <c r="AY442" s="357"/>
      <c r="AZ442" s="357"/>
      <c r="BA442" s="357"/>
      <c r="BB442" s="357"/>
      <c r="BC442" s="357"/>
      <c r="BD442" s="357"/>
      <c r="BE442" s="357"/>
      <c r="BF442" s="357"/>
      <c r="BG442" s="357"/>
      <c r="BH442" s="357"/>
      <c r="BI442" s="357"/>
      <c r="BJ442" s="357"/>
      <c r="BK442" s="357"/>
      <c r="BL442" s="357"/>
    </row>
    <row r="443" spans="1:64" ht="14.45" customHeight="1" thickBot="1">
      <c r="A443" s="735"/>
      <c r="B443" s="261">
        <f>SUM('1 Budgetskema (UDFYLDES)'!D443:AV443)</f>
        <v>0</v>
      </c>
      <c r="C443" s="38" t="s">
        <v>126</v>
      </c>
      <c r="D443" s="53"/>
      <c r="E443" s="53"/>
      <c r="F443" s="53"/>
      <c r="G443" s="53"/>
      <c r="H443" s="53"/>
      <c r="I443" s="53"/>
      <c r="J443" s="53"/>
      <c r="K443" s="53"/>
      <c r="L443" s="53"/>
      <c r="M443" s="53"/>
      <c r="N443" s="53"/>
      <c r="O443" s="53"/>
      <c r="P443" s="53"/>
      <c r="Q443" s="53"/>
      <c r="R443" s="53"/>
      <c r="S443" s="53"/>
      <c r="T443" s="53"/>
      <c r="U443" s="53"/>
      <c r="V443" s="53"/>
      <c r="W443" s="53"/>
      <c r="X443" s="53"/>
      <c r="Y443" s="53"/>
      <c r="Z443" s="60"/>
      <c r="AA443" s="44"/>
      <c r="AB443" s="44"/>
      <c r="AC443" s="44"/>
      <c r="AD443" s="44"/>
      <c r="AE443" s="44"/>
      <c r="AF443" s="44"/>
      <c r="AG443" s="44"/>
      <c r="AH443" s="44"/>
      <c r="AI443" s="44"/>
      <c r="AJ443" s="44"/>
      <c r="AK443" s="44"/>
      <c r="AL443" s="44"/>
      <c r="AM443" s="44"/>
      <c r="AN443" s="44"/>
      <c r="AO443" s="44"/>
      <c r="AP443" s="44"/>
      <c r="AQ443" s="44"/>
      <c r="AR443" s="44"/>
      <c r="AS443" s="44"/>
      <c r="AT443" s="44"/>
      <c r="AU443" s="44"/>
      <c r="AV443" s="61"/>
      <c r="AW443" s="357"/>
      <c r="AX443" s="357"/>
      <c r="AY443" s="357"/>
      <c r="AZ443" s="357"/>
      <c r="BA443" s="357"/>
      <c r="BB443" s="357"/>
      <c r="BC443" s="357"/>
      <c r="BD443" s="357"/>
      <c r="BE443" s="357"/>
      <c r="BF443" s="357"/>
      <c r="BG443" s="357"/>
      <c r="BH443" s="357"/>
      <c r="BI443" s="357"/>
      <c r="BJ443" s="357"/>
      <c r="BK443" s="357"/>
      <c r="BL443" s="357"/>
    </row>
    <row r="444" spans="1:64" ht="50.1" customHeight="1" thickBot="1">
      <c r="A444" s="735" t="s">
        <v>24</v>
      </c>
      <c r="B444" s="258"/>
      <c r="C444" s="39" t="s">
        <v>124</v>
      </c>
      <c r="D444" s="55"/>
      <c r="E444" s="55"/>
      <c r="F444" s="55"/>
      <c r="G444" s="55"/>
      <c r="H444" s="55"/>
      <c r="I444" s="55"/>
      <c r="J444" s="55"/>
      <c r="K444" s="55"/>
      <c r="L444" s="55"/>
      <c r="M444" s="55"/>
      <c r="N444" s="55"/>
      <c r="O444" s="55"/>
      <c r="P444" s="55"/>
      <c r="Q444" s="55"/>
      <c r="R444" s="55"/>
      <c r="S444" s="55"/>
      <c r="T444" s="55"/>
      <c r="U444" s="55"/>
      <c r="V444" s="55"/>
      <c r="W444" s="55"/>
      <c r="X444" s="55"/>
      <c r="Y444" s="55"/>
      <c r="Z444" s="60"/>
      <c r="AA444" s="44"/>
      <c r="AB444" s="44"/>
      <c r="AC444" s="44"/>
      <c r="AD444" s="44"/>
      <c r="AE444" s="44"/>
      <c r="AF444" s="44"/>
      <c r="AG444" s="44"/>
      <c r="AH444" s="44"/>
      <c r="AI444" s="44"/>
      <c r="AJ444" s="44"/>
      <c r="AK444" s="44"/>
      <c r="AL444" s="44"/>
      <c r="AM444" s="44"/>
      <c r="AN444" s="44"/>
      <c r="AO444" s="44"/>
      <c r="AP444" s="44"/>
      <c r="AQ444" s="44"/>
      <c r="AR444" s="44"/>
      <c r="AS444" s="44"/>
      <c r="AT444" s="44"/>
      <c r="AU444" s="44"/>
      <c r="AV444" s="61"/>
      <c r="AW444" s="357"/>
      <c r="AX444" s="357"/>
      <c r="AY444" s="357"/>
      <c r="AZ444" s="357"/>
      <c r="BA444" s="357"/>
      <c r="BB444" s="357"/>
      <c r="BC444" s="357"/>
      <c r="BD444" s="357"/>
      <c r="BE444" s="357"/>
      <c r="BF444" s="357"/>
      <c r="BG444" s="357"/>
      <c r="BH444" s="357"/>
      <c r="BI444" s="357"/>
      <c r="BJ444" s="357"/>
      <c r="BK444" s="357"/>
      <c r="BL444" s="357"/>
    </row>
    <row r="445" spans="1:64" ht="14.45" customHeight="1" thickBot="1">
      <c r="A445" s="735"/>
      <c r="B445" s="261">
        <f>SUM('1 Budgetskema (UDFYLDES)'!D445:AV445)</f>
        <v>0</v>
      </c>
      <c r="C445" s="40" t="s">
        <v>126</v>
      </c>
      <c r="D445" s="53"/>
      <c r="E445" s="53"/>
      <c r="F445" s="53"/>
      <c r="G445" s="53"/>
      <c r="H445" s="53"/>
      <c r="I445" s="53"/>
      <c r="J445" s="53"/>
      <c r="K445" s="53"/>
      <c r="L445" s="53"/>
      <c r="M445" s="53"/>
      <c r="N445" s="53"/>
      <c r="O445" s="53"/>
      <c r="P445" s="53"/>
      <c r="Q445" s="53"/>
      <c r="R445" s="53"/>
      <c r="S445" s="53"/>
      <c r="T445" s="53"/>
      <c r="U445" s="53"/>
      <c r="V445" s="53"/>
      <c r="W445" s="53"/>
      <c r="X445" s="53"/>
      <c r="Y445" s="53"/>
      <c r="Z445" s="60"/>
      <c r="AA445" s="44"/>
      <c r="AB445" s="44"/>
      <c r="AC445" s="44"/>
      <c r="AD445" s="44"/>
      <c r="AE445" s="44"/>
      <c r="AF445" s="44"/>
      <c r="AG445" s="44"/>
      <c r="AH445" s="44"/>
      <c r="AI445" s="44"/>
      <c r="AJ445" s="44"/>
      <c r="AK445" s="44"/>
      <c r="AL445" s="44"/>
      <c r="AM445" s="44"/>
      <c r="AN445" s="44"/>
      <c r="AO445" s="44"/>
      <c r="AP445" s="44"/>
      <c r="AQ445" s="44"/>
      <c r="AR445" s="44"/>
      <c r="AS445" s="44"/>
      <c r="AT445" s="44"/>
      <c r="AU445" s="44"/>
      <c r="AV445" s="61"/>
      <c r="AW445" s="357"/>
      <c r="AX445" s="357"/>
      <c r="AY445" s="357"/>
      <c r="AZ445" s="357"/>
      <c r="BA445" s="357"/>
      <c r="BB445" s="357"/>
      <c r="BC445" s="357"/>
      <c r="BD445" s="357"/>
      <c r="BE445" s="357"/>
      <c r="BF445" s="357"/>
      <c r="BG445" s="357"/>
      <c r="BH445" s="357"/>
      <c r="BI445" s="357"/>
      <c r="BJ445" s="357"/>
      <c r="BK445" s="357"/>
      <c r="BL445" s="357"/>
    </row>
    <row r="446" spans="1:64" ht="50.1" customHeight="1">
      <c r="A446" s="736" t="s">
        <v>149</v>
      </c>
      <c r="B446" s="258"/>
      <c r="C446" s="39" t="s">
        <v>173</v>
      </c>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6"/>
      <c r="Z446" s="147"/>
      <c r="AA446" s="148"/>
      <c r="AB446" s="148"/>
      <c r="AC446" s="148"/>
      <c r="AD446" s="148"/>
      <c r="AE446" s="148"/>
      <c r="AF446" s="148"/>
      <c r="AG446" s="148"/>
      <c r="AH446" s="148"/>
      <c r="AI446" s="148"/>
      <c r="AJ446" s="148"/>
      <c r="AK446" s="148"/>
      <c r="AL446" s="148"/>
      <c r="AM446" s="148"/>
      <c r="AN446" s="148"/>
      <c r="AO446" s="148"/>
      <c r="AP446" s="148"/>
      <c r="AQ446" s="148"/>
      <c r="AR446" s="148"/>
      <c r="AS446" s="148"/>
      <c r="AT446" s="148"/>
      <c r="AU446" s="148"/>
      <c r="AV446" s="149"/>
      <c r="AW446" s="357"/>
      <c r="AX446" s="357"/>
      <c r="AY446" s="357"/>
      <c r="AZ446" s="357"/>
      <c r="BA446" s="357"/>
      <c r="BB446" s="357"/>
      <c r="BC446" s="357"/>
      <c r="BD446" s="357"/>
      <c r="BE446" s="357"/>
      <c r="BF446" s="357"/>
      <c r="BG446" s="357"/>
      <c r="BH446" s="357"/>
      <c r="BI446" s="357"/>
      <c r="BJ446" s="357"/>
      <c r="BK446" s="357"/>
      <c r="BL446" s="357"/>
    </row>
    <row r="447" spans="1:64" ht="14.45" customHeight="1" thickBot="1">
      <c r="A447" s="737"/>
      <c r="B447" s="260">
        <f>SUM('1 Budgetskema (UDFYLDES)'!D447:AV447)</f>
        <v>0</v>
      </c>
      <c r="C447" s="76" t="s">
        <v>149</v>
      </c>
      <c r="D447" s="150"/>
      <c r="E447" s="75"/>
      <c r="F447" s="75"/>
      <c r="G447" s="75"/>
      <c r="H447" s="75"/>
      <c r="I447" s="75"/>
      <c r="J447" s="75"/>
      <c r="K447" s="75"/>
      <c r="L447" s="75"/>
      <c r="M447" s="75"/>
      <c r="N447" s="75"/>
      <c r="O447" s="75"/>
      <c r="P447" s="75"/>
      <c r="Q447" s="75"/>
      <c r="R447" s="75"/>
      <c r="S447" s="75"/>
      <c r="T447" s="75"/>
      <c r="U447" s="75"/>
      <c r="V447" s="75"/>
      <c r="W447" s="75"/>
      <c r="X447" s="75"/>
      <c r="Y447" s="75"/>
      <c r="Z447" s="60"/>
      <c r="AA447" s="44"/>
      <c r="AB447" s="44"/>
      <c r="AC447" s="44"/>
      <c r="AD447" s="44"/>
      <c r="AE447" s="44"/>
      <c r="AF447" s="44"/>
      <c r="AG447" s="44"/>
      <c r="AH447" s="44"/>
      <c r="AI447" s="44"/>
      <c r="AJ447" s="44"/>
      <c r="AK447" s="44"/>
      <c r="AL447" s="44"/>
      <c r="AM447" s="44"/>
      <c r="AN447" s="44"/>
      <c r="AO447" s="44"/>
      <c r="AP447" s="44"/>
      <c r="AQ447" s="44"/>
      <c r="AR447" s="44"/>
      <c r="AS447" s="44"/>
      <c r="AT447" s="44"/>
      <c r="AU447" s="44"/>
      <c r="AV447" s="61"/>
      <c r="AW447" s="357"/>
      <c r="AX447" s="357"/>
      <c r="AY447" s="357"/>
      <c r="AZ447" s="357"/>
      <c r="BA447" s="357"/>
      <c r="BB447" s="357"/>
      <c r="BC447" s="357"/>
      <c r="BD447" s="357"/>
      <c r="BE447" s="357"/>
      <c r="BF447" s="357"/>
      <c r="BG447" s="357"/>
      <c r="BH447" s="357"/>
      <c r="BI447" s="357"/>
      <c r="BJ447" s="357"/>
      <c r="BK447" s="357"/>
      <c r="BL447" s="357"/>
    </row>
    <row r="448" spans="1:64" ht="50.1" customHeight="1">
      <c r="A448" s="736" t="s">
        <v>10</v>
      </c>
      <c r="B448" s="258"/>
      <c r="C448" s="74" t="s">
        <v>124</v>
      </c>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6"/>
      <c r="Z448" s="147"/>
      <c r="AA448" s="148"/>
      <c r="AB448" s="148"/>
      <c r="AC448" s="148"/>
      <c r="AD448" s="148"/>
      <c r="AE448" s="148"/>
      <c r="AF448" s="148"/>
      <c r="AG448" s="148"/>
      <c r="AH448" s="148"/>
      <c r="AI448" s="148"/>
      <c r="AJ448" s="148"/>
      <c r="AK448" s="148"/>
      <c r="AL448" s="148"/>
      <c r="AM448" s="148"/>
      <c r="AN448" s="148"/>
      <c r="AO448" s="148"/>
      <c r="AP448" s="148"/>
      <c r="AQ448" s="148"/>
      <c r="AR448" s="148"/>
      <c r="AS448" s="148"/>
      <c r="AT448" s="148"/>
      <c r="AU448" s="148"/>
      <c r="AV448" s="149"/>
      <c r="AW448" s="357"/>
      <c r="AX448" s="357"/>
      <c r="AY448" s="357"/>
      <c r="AZ448" s="357"/>
      <c r="BA448" s="357"/>
      <c r="BB448" s="357"/>
      <c r="BC448" s="357"/>
      <c r="BD448" s="357"/>
      <c r="BE448" s="357"/>
      <c r="BF448" s="357"/>
      <c r="BG448" s="357"/>
      <c r="BH448" s="357"/>
      <c r="BI448" s="357"/>
      <c r="BJ448" s="357"/>
      <c r="BK448" s="357"/>
      <c r="BL448" s="357"/>
    </row>
    <row r="449" spans="1:64" ht="14.45" customHeight="1" thickBot="1">
      <c r="A449" s="737"/>
      <c r="B449" s="260">
        <f>SUM('1 Budgetskema (UDFYLDES)'!D449:AV449)</f>
        <v>0</v>
      </c>
      <c r="C449" s="38" t="s">
        <v>126</v>
      </c>
      <c r="D449" s="77"/>
      <c r="E449" s="77"/>
      <c r="F449" s="77"/>
      <c r="G449" s="77"/>
      <c r="H449" s="77"/>
      <c r="I449" s="77"/>
      <c r="J449" s="77"/>
      <c r="K449" s="77"/>
      <c r="L449" s="77"/>
      <c r="M449" s="77"/>
      <c r="N449" s="77"/>
      <c r="O449" s="77"/>
      <c r="P449" s="77"/>
      <c r="Q449" s="77"/>
      <c r="R449" s="77"/>
      <c r="S449" s="77"/>
      <c r="T449" s="77"/>
      <c r="U449" s="77"/>
      <c r="V449" s="77"/>
      <c r="W449" s="77"/>
      <c r="X449" s="77"/>
      <c r="Y449" s="77"/>
      <c r="Z449" s="60"/>
      <c r="AA449" s="44"/>
      <c r="AB449" s="44"/>
      <c r="AC449" s="44"/>
      <c r="AD449" s="44"/>
      <c r="AE449" s="44"/>
      <c r="AF449" s="44"/>
      <c r="AG449" s="44"/>
      <c r="AH449" s="44"/>
      <c r="AI449" s="44"/>
      <c r="AJ449" s="44"/>
      <c r="AK449" s="44"/>
      <c r="AL449" s="44"/>
      <c r="AM449" s="44"/>
      <c r="AN449" s="44"/>
      <c r="AO449" s="44"/>
      <c r="AP449" s="44"/>
      <c r="AQ449" s="44"/>
      <c r="AR449" s="44"/>
      <c r="AS449" s="44"/>
      <c r="AT449" s="44"/>
      <c r="AU449" s="44"/>
      <c r="AV449" s="61"/>
      <c r="AW449" s="357"/>
      <c r="AX449" s="357"/>
      <c r="AY449" s="357"/>
      <c r="AZ449" s="357"/>
      <c r="BA449" s="357"/>
      <c r="BB449" s="357"/>
      <c r="BC449" s="357"/>
      <c r="BD449" s="357"/>
      <c r="BE449" s="357"/>
      <c r="BF449" s="357"/>
      <c r="BG449" s="357"/>
      <c r="BH449" s="357"/>
      <c r="BI449" s="357"/>
      <c r="BJ449" s="357"/>
      <c r="BK449" s="357"/>
      <c r="BL449" s="357"/>
    </row>
    <row r="450" spans="1:64" ht="50.1" customHeight="1" thickBot="1">
      <c r="A450" s="735" t="s">
        <v>55</v>
      </c>
      <c r="B450" s="258"/>
      <c r="C450" s="41" t="s">
        <v>124</v>
      </c>
      <c r="D450" s="55"/>
      <c r="E450" s="55"/>
      <c r="F450" s="55"/>
      <c r="G450" s="55"/>
      <c r="H450" s="55"/>
      <c r="I450" s="55"/>
      <c r="J450" s="55"/>
      <c r="K450" s="55"/>
      <c r="L450" s="55"/>
      <c r="M450" s="55"/>
      <c r="N450" s="55"/>
      <c r="O450" s="55"/>
      <c r="P450" s="55"/>
      <c r="Q450" s="55"/>
      <c r="R450" s="55"/>
      <c r="S450" s="55"/>
      <c r="T450" s="55"/>
      <c r="U450" s="55"/>
      <c r="V450" s="55"/>
      <c r="W450" s="55"/>
      <c r="X450" s="55"/>
      <c r="Y450" s="55"/>
      <c r="Z450" s="60"/>
      <c r="AA450" s="44"/>
      <c r="AB450" s="44"/>
      <c r="AC450" s="44"/>
      <c r="AD450" s="44"/>
      <c r="AE450" s="44"/>
      <c r="AF450" s="44"/>
      <c r="AG450" s="44"/>
      <c r="AH450" s="44"/>
      <c r="AI450" s="44"/>
      <c r="AJ450" s="44"/>
      <c r="AK450" s="44"/>
      <c r="AL450" s="44"/>
      <c r="AM450" s="44"/>
      <c r="AN450" s="44"/>
      <c r="AO450" s="44"/>
      <c r="AP450" s="44"/>
      <c r="AQ450" s="44"/>
      <c r="AR450" s="44"/>
      <c r="AS450" s="44"/>
      <c r="AT450" s="44"/>
      <c r="AU450" s="44"/>
      <c r="AV450" s="61"/>
      <c r="AW450" s="357"/>
      <c r="AX450" s="357"/>
      <c r="AY450" s="357"/>
      <c r="AZ450" s="357"/>
      <c r="BA450" s="357"/>
      <c r="BB450" s="357"/>
      <c r="BC450" s="357"/>
      <c r="BD450" s="357"/>
      <c r="BE450" s="357"/>
      <c r="BF450" s="357"/>
      <c r="BG450" s="357"/>
      <c r="BH450" s="357"/>
      <c r="BI450" s="357"/>
      <c r="BJ450" s="357"/>
      <c r="BK450" s="357"/>
      <c r="BL450" s="357"/>
    </row>
    <row r="451" spans="1:64" ht="14.45" customHeight="1" thickBot="1">
      <c r="A451" s="735"/>
      <c r="B451" s="261">
        <f>SUM('1 Budgetskema (UDFYLDES)'!D451:AV451)</f>
        <v>0</v>
      </c>
      <c r="C451" s="38" t="s">
        <v>126</v>
      </c>
      <c r="D451" s="54"/>
      <c r="E451" s="53"/>
      <c r="F451" s="53"/>
      <c r="G451" s="53"/>
      <c r="H451" s="53"/>
      <c r="I451" s="53"/>
      <c r="J451" s="53"/>
      <c r="K451" s="53"/>
      <c r="L451" s="53"/>
      <c r="M451" s="53"/>
      <c r="N451" s="53"/>
      <c r="O451" s="53"/>
      <c r="P451" s="53"/>
      <c r="Q451" s="53"/>
      <c r="R451" s="53"/>
      <c r="S451" s="53"/>
      <c r="T451" s="53"/>
      <c r="U451" s="53"/>
      <c r="V451" s="53"/>
      <c r="W451" s="53"/>
      <c r="X451" s="53"/>
      <c r="Y451" s="53"/>
      <c r="Z451" s="62"/>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4"/>
      <c r="AW451" s="357"/>
      <c r="AX451" s="357"/>
      <c r="AY451" s="357"/>
      <c r="AZ451" s="357"/>
      <c r="BA451" s="357"/>
      <c r="BB451" s="357"/>
      <c r="BC451" s="357"/>
      <c r="BD451" s="357"/>
      <c r="BE451" s="357"/>
      <c r="BF451" s="357"/>
      <c r="BG451" s="357"/>
      <c r="BH451" s="357"/>
      <c r="BI451" s="357"/>
      <c r="BJ451" s="357"/>
      <c r="BK451" s="357"/>
      <c r="BL451" s="357"/>
    </row>
    <row r="452" spans="1:64" ht="21.95" customHeight="1" thickBot="1">
      <c r="A452" s="200" t="s">
        <v>13</v>
      </c>
      <c r="B452" s="318">
        <f>SUM(B437,B441,B443,B445,B451)-B447-B449</f>
        <v>0</v>
      </c>
      <c r="C452" s="76"/>
      <c r="D452" s="353"/>
      <c r="E452" s="353"/>
      <c r="F452" s="353"/>
      <c r="G452" s="353"/>
      <c r="H452" s="353"/>
      <c r="I452" s="353"/>
      <c r="J452" s="353"/>
      <c r="K452" s="353"/>
      <c r="L452" s="353"/>
      <c r="M452" s="353"/>
      <c r="N452" s="353"/>
      <c r="O452" s="353"/>
      <c r="P452" s="353"/>
      <c r="Q452" s="353"/>
      <c r="R452" s="353"/>
      <c r="S452" s="353"/>
      <c r="T452" s="353"/>
      <c r="U452" s="353"/>
      <c r="V452" s="353"/>
      <c r="W452" s="353"/>
      <c r="X452" s="353"/>
      <c r="Y452" s="353"/>
      <c r="Z452" s="353"/>
      <c r="AA452" s="353"/>
      <c r="AB452" s="353"/>
      <c r="AC452" s="353"/>
      <c r="AD452" s="353"/>
      <c r="AE452" s="353"/>
      <c r="AF452" s="353"/>
      <c r="AG452" s="353"/>
      <c r="AH452" s="353"/>
      <c r="AI452" s="353"/>
      <c r="AJ452" s="353"/>
      <c r="AK452" s="353"/>
      <c r="AL452" s="353"/>
      <c r="AM452" s="353"/>
      <c r="AN452" s="353"/>
      <c r="AO452" s="353"/>
      <c r="AP452" s="353"/>
      <c r="AQ452" s="353"/>
      <c r="AR452" s="353"/>
      <c r="AS452" s="353"/>
      <c r="AT452" s="353"/>
      <c r="AU452" s="353"/>
      <c r="AV452" s="353"/>
      <c r="AW452" s="357"/>
      <c r="AX452" s="357"/>
      <c r="AY452" s="357"/>
      <c r="AZ452" s="357"/>
      <c r="BA452" s="357"/>
      <c r="BB452" s="357"/>
      <c r="BC452" s="357"/>
      <c r="BD452" s="357"/>
      <c r="BE452" s="357"/>
      <c r="BF452" s="357"/>
      <c r="BG452" s="357"/>
      <c r="BH452" s="357"/>
      <c r="BI452" s="357"/>
      <c r="BJ452" s="357"/>
      <c r="BK452" s="357"/>
      <c r="BL452" s="357"/>
    </row>
    <row r="453" spans="1:64" ht="30" customHeight="1" thickBot="1">
      <c r="A453" s="199" t="s">
        <v>217</v>
      </c>
      <c r="B453" s="193"/>
      <c r="C453" s="527">
        <f>IF(B453="",0,IF(D429="Forsknings- og videnformidlingsinstitution",IF(B452=0,0,B453/B452),IF(B437=0,0,B453/B437)))</f>
        <v>0</v>
      </c>
      <c r="D453" s="353"/>
      <c r="E453" s="353"/>
      <c r="F453" s="353"/>
      <c r="G453" s="353"/>
      <c r="H453" s="353"/>
      <c r="I453" s="353"/>
      <c r="J453" s="353"/>
      <c r="K453" s="353"/>
      <c r="L453" s="353"/>
      <c r="M453" s="353"/>
      <c r="N453" s="353"/>
      <c r="O453" s="353"/>
      <c r="P453" s="353"/>
      <c r="Q453" s="353"/>
      <c r="R453" s="353"/>
      <c r="S453" s="353"/>
      <c r="T453" s="353"/>
      <c r="U453" s="353"/>
      <c r="V453" s="353"/>
      <c r="W453" s="353"/>
      <c r="X453" s="353"/>
      <c r="Y453" s="353"/>
      <c r="Z453" s="353"/>
      <c r="AA453" s="353"/>
      <c r="AB453" s="353"/>
      <c r="AC453" s="353"/>
      <c r="AD453" s="353"/>
      <c r="AE453" s="353"/>
      <c r="AF453" s="353"/>
      <c r="AG453" s="353"/>
      <c r="AH453" s="353"/>
      <c r="AI453" s="353"/>
      <c r="AJ453" s="353"/>
      <c r="AK453" s="353"/>
      <c r="AL453" s="353"/>
      <c r="AM453" s="353"/>
      <c r="AN453" s="353"/>
      <c r="AO453" s="353"/>
      <c r="AP453" s="353"/>
      <c r="AQ453" s="353"/>
      <c r="AR453" s="353"/>
      <c r="AS453" s="353"/>
      <c r="AT453" s="353"/>
      <c r="AU453" s="353"/>
      <c r="AV453" s="353"/>
      <c r="AW453" s="357"/>
      <c r="AX453" s="357"/>
      <c r="AY453" s="357"/>
      <c r="AZ453" s="357"/>
      <c r="BA453" s="357"/>
      <c r="BB453" s="357"/>
      <c r="BC453" s="357"/>
      <c r="BD453" s="357"/>
      <c r="BE453" s="357"/>
      <c r="BF453" s="357"/>
      <c r="BG453" s="357"/>
      <c r="BH453" s="357"/>
      <c r="BI453" s="357"/>
      <c r="BJ453" s="357"/>
      <c r="BK453" s="357"/>
      <c r="BL453" s="357"/>
    </row>
    <row r="454" spans="1:64" ht="21.95" customHeight="1" thickBot="1">
      <c r="A454" s="253" t="s">
        <v>339</v>
      </c>
      <c r="B454" s="377">
        <f>SUM(B452:B453)</f>
        <v>0</v>
      </c>
      <c r="C454" s="254"/>
      <c r="D454" s="353"/>
      <c r="E454" s="353"/>
      <c r="F454" s="353"/>
      <c r="G454" s="353"/>
      <c r="H454" s="353"/>
      <c r="I454" s="353"/>
      <c r="J454" s="353"/>
      <c r="K454" s="353"/>
      <c r="L454" s="353"/>
      <c r="M454" s="353"/>
      <c r="N454" s="353"/>
      <c r="O454" s="353"/>
      <c r="P454" s="353"/>
      <c r="Q454" s="353"/>
      <c r="R454" s="353"/>
      <c r="S454" s="353"/>
      <c r="T454" s="353"/>
      <c r="U454" s="353"/>
      <c r="V454" s="353"/>
      <c r="W454" s="353"/>
      <c r="X454" s="353"/>
      <c r="Y454" s="353"/>
      <c r="Z454" s="353"/>
      <c r="AA454" s="353"/>
      <c r="AB454" s="353"/>
      <c r="AC454" s="353"/>
      <c r="AD454" s="353"/>
      <c r="AE454" s="353"/>
      <c r="AF454" s="353"/>
      <c r="AG454" s="353"/>
      <c r="AH454" s="353"/>
      <c r="AI454" s="353"/>
      <c r="AJ454" s="353"/>
      <c r="AK454" s="353"/>
      <c r="AL454" s="353"/>
      <c r="AM454" s="353"/>
      <c r="AN454" s="353"/>
      <c r="AO454" s="353"/>
      <c r="AP454" s="353"/>
      <c r="AQ454" s="353"/>
      <c r="AR454" s="353"/>
      <c r="AS454" s="353"/>
      <c r="AT454" s="353"/>
      <c r="AU454" s="353"/>
      <c r="AV454" s="353"/>
      <c r="AW454" s="357"/>
      <c r="AX454" s="357"/>
      <c r="AY454" s="357"/>
      <c r="AZ454" s="357"/>
      <c r="BA454" s="357"/>
      <c r="BB454" s="357"/>
      <c r="BC454" s="357"/>
      <c r="BD454" s="357"/>
      <c r="BE454" s="357"/>
      <c r="BF454" s="357"/>
      <c r="BG454" s="357"/>
      <c r="BH454" s="357"/>
      <c r="BI454" s="357"/>
      <c r="BJ454" s="357"/>
      <c r="BK454" s="357"/>
      <c r="BL454" s="357"/>
    </row>
    <row r="455" spans="1:64" ht="14.1" customHeight="1">
      <c r="A455" s="353"/>
      <c r="B455" s="353"/>
      <c r="C455" s="353"/>
      <c r="D455" s="353"/>
      <c r="E455" s="353"/>
      <c r="F455" s="353"/>
      <c r="G455" s="353"/>
      <c r="H455" s="353"/>
      <c r="I455" s="353"/>
      <c r="J455" s="353"/>
      <c r="K455" s="353"/>
      <c r="L455" s="353"/>
      <c r="M455" s="353"/>
      <c r="N455" s="353"/>
      <c r="O455" s="353"/>
      <c r="P455" s="353"/>
      <c r="Q455" s="353"/>
      <c r="R455" s="353"/>
      <c r="S455" s="353"/>
      <c r="T455" s="353"/>
      <c r="U455" s="353"/>
      <c r="V455" s="353"/>
      <c r="W455" s="353"/>
      <c r="X455" s="353"/>
      <c r="Y455" s="353"/>
      <c r="Z455" s="353"/>
      <c r="AA455" s="353"/>
      <c r="AB455" s="353"/>
      <c r="AC455" s="353"/>
      <c r="AD455" s="353"/>
      <c r="AE455" s="353"/>
      <c r="AF455" s="353"/>
      <c r="AG455" s="353"/>
      <c r="AH455" s="353"/>
      <c r="AI455" s="353"/>
      <c r="AJ455" s="353"/>
      <c r="AK455" s="353"/>
      <c r="AL455" s="353"/>
      <c r="AM455" s="353"/>
      <c r="AN455" s="353"/>
      <c r="AO455" s="353"/>
      <c r="AP455" s="353"/>
      <c r="AQ455" s="353"/>
      <c r="AR455" s="353"/>
      <c r="AS455" s="353"/>
      <c r="AT455" s="353"/>
      <c r="AU455" s="353"/>
      <c r="AV455" s="353"/>
      <c r="AW455" s="357"/>
      <c r="AX455" s="357"/>
      <c r="AY455" s="357"/>
      <c r="AZ455" s="357"/>
      <c r="BA455" s="357"/>
      <c r="BB455" s="357"/>
      <c r="BC455" s="357"/>
      <c r="BD455" s="357"/>
      <c r="BE455" s="357"/>
      <c r="BF455" s="357"/>
      <c r="BG455" s="357"/>
      <c r="BH455" s="357"/>
      <c r="BI455" s="357"/>
      <c r="BJ455" s="357"/>
      <c r="BK455" s="357"/>
      <c r="BL455" s="357"/>
    </row>
    <row r="456" spans="1:64" ht="14.1" customHeight="1" thickBot="1">
      <c r="A456" s="373"/>
      <c r="B456" s="373"/>
      <c r="C456" s="353"/>
      <c r="D456" s="353"/>
      <c r="E456" s="353"/>
      <c r="F456" s="353"/>
      <c r="G456" s="353"/>
      <c r="H456" s="353"/>
      <c r="I456" s="353"/>
      <c r="J456" s="353"/>
      <c r="K456" s="353"/>
      <c r="L456" s="353"/>
      <c r="M456" s="353"/>
      <c r="N456" s="353"/>
      <c r="O456" s="353"/>
      <c r="P456" s="353"/>
      <c r="Q456" s="353"/>
      <c r="R456" s="353"/>
      <c r="S456" s="353"/>
      <c r="T456" s="353"/>
      <c r="U456" s="353"/>
      <c r="V456" s="353"/>
      <c r="W456" s="353"/>
      <c r="X456" s="353"/>
      <c r="Y456" s="353"/>
      <c r="Z456" s="353"/>
      <c r="AA456" s="353"/>
      <c r="AB456" s="353"/>
      <c r="AC456" s="353"/>
      <c r="AD456" s="353"/>
      <c r="AE456" s="353"/>
      <c r="AF456" s="353"/>
      <c r="AG456" s="353"/>
      <c r="AH456" s="353"/>
      <c r="AI456" s="353"/>
      <c r="AJ456" s="353"/>
      <c r="AK456" s="353"/>
      <c r="AL456" s="353"/>
      <c r="AM456" s="353"/>
      <c r="AN456" s="353"/>
      <c r="AO456" s="353"/>
      <c r="AP456" s="353"/>
      <c r="AQ456" s="353"/>
      <c r="AR456" s="353"/>
      <c r="AS456" s="353"/>
      <c r="AT456" s="353"/>
      <c r="AU456" s="353"/>
      <c r="AV456" s="353"/>
      <c r="AW456" s="357"/>
      <c r="AX456" s="357"/>
      <c r="AY456" s="357"/>
      <c r="AZ456" s="357"/>
      <c r="BA456" s="357"/>
      <c r="BB456" s="357"/>
      <c r="BC456" s="357"/>
      <c r="BD456" s="357"/>
      <c r="BE456" s="357"/>
      <c r="BF456" s="357"/>
      <c r="BG456" s="357"/>
      <c r="BH456" s="357"/>
      <c r="BI456" s="357"/>
      <c r="BJ456" s="357"/>
      <c r="BK456" s="357"/>
      <c r="BL456" s="357"/>
    </row>
    <row r="457" spans="1:64" ht="24.95" customHeight="1" thickTop="1" thickBot="1">
      <c r="A457" s="366" t="s">
        <v>411</v>
      </c>
      <c r="B457" s="367"/>
      <c r="C457" s="358"/>
      <c r="D457" s="368"/>
      <c r="E457" s="358"/>
      <c r="F457" s="358"/>
      <c r="G457" s="358"/>
      <c r="H457" s="358"/>
      <c r="I457" s="358"/>
      <c r="J457" s="358"/>
      <c r="K457" s="358"/>
      <c r="L457" s="358"/>
      <c r="M457" s="358"/>
      <c r="N457" s="358"/>
      <c r="O457" s="358"/>
      <c r="P457" s="358"/>
      <c r="Q457" s="358"/>
      <c r="R457" s="358"/>
      <c r="S457" s="358"/>
      <c r="T457" s="358"/>
      <c r="U457" s="358"/>
      <c r="V457" s="358"/>
      <c r="W457" s="358"/>
      <c r="X457" s="358"/>
      <c r="Y457" s="358"/>
      <c r="Z457" s="358"/>
      <c r="AA457" s="358"/>
      <c r="AB457" s="358"/>
      <c r="AC457" s="358"/>
      <c r="AD457" s="358"/>
      <c r="AE457" s="358"/>
      <c r="AF457" s="358"/>
      <c r="AG457" s="358"/>
      <c r="AH457" s="358"/>
      <c r="AI457" s="358"/>
      <c r="AJ457" s="358"/>
      <c r="AK457" s="358"/>
      <c r="AL457" s="358"/>
      <c r="AM457" s="358"/>
      <c r="AN457" s="358"/>
      <c r="AO457" s="358"/>
      <c r="AP457" s="358"/>
      <c r="AQ457" s="358"/>
      <c r="AR457" s="358"/>
      <c r="AS457" s="358"/>
      <c r="AT457" s="358"/>
      <c r="AU457" s="358"/>
      <c r="AV457" s="358"/>
      <c r="AW457" s="357"/>
      <c r="AX457" s="357"/>
      <c r="AY457" s="357"/>
      <c r="AZ457" s="357"/>
      <c r="BA457" s="357"/>
      <c r="BB457" s="357"/>
      <c r="BC457" s="357"/>
      <c r="BD457" s="357"/>
      <c r="BE457" s="357"/>
      <c r="BF457" s="357"/>
      <c r="BG457" s="357"/>
      <c r="BH457" s="357"/>
      <c r="BI457" s="357"/>
      <c r="BJ457" s="357"/>
      <c r="BK457" s="357"/>
      <c r="BL457" s="357"/>
    </row>
    <row r="458" spans="1:64" ht="35.1" customHeight="1">
      <c r="A458" s="492" t="str">
        <f>IF(B459&gt;0,"Evt. P-nummer","")</f>
        <v/>
      </c>
      <c r="B458" s="512" t="s">
        <v>392</v>
      </c>
      <c r="C458" s="530" t="s">
        <v>15</v>
      </c>
      <c r="D458" s="531" t="s">
        <v>204</v>
      </c>
      <c r="E458" s="531" t="s">
        <v>113</v>
      </c>
      <c r="F458" s="532" t="s">
        <v>205</v>
      </c>
      <c r="G458" s="359"/>
      <c r="H458" s="359"/>
      <c r="I458" s="359"/>
      <c r="J458" s="359"/>
      <c r="K458" s="359"/>
      <c r="L458" s="359"/>
      <c r="M458" s="359"/>
      <c r="N458" s="359"/>
      <c r="O458" s="359"/>
      <c r="P458" s="359"/>
      <c r="Q458" s="359"/>
      <c r="R458" s="359"/>
      <c r="S458" s="359"/>
      <c r="T458" s="359"/>
      <c r="U458" s="359"/>
      <c r="V458" s="359"/>
      <c r="W458" s="359"/>
      <c r="X458" s="359"/>
      <c r="Y458" s="359"/>
      <c r="Z458" s="359"/>
      <c r="AA458" s="359"/>
      <c r="AB458" s="359"/>
      <c r="AC458" s="359"/>
      <c r="AD458" s="359"/>
      <c r="AE458" s="359"/>
      <c r="AF458" s="359"/>
      <c r="AG458" s="359"/>
      <c r="AH458" s="359"/>
      <c r="AI458" s="359"/>
      <c r="AJ458" s="359"/>
      <c r="AK458" s="359"/>
      <c r="AL458" s="359"/>
      <c r="AM458" s="359"/>
      <c r="AN458" s="359"/>
      <c r="AO458" s="359"/>
      <c r="AP458" s="359"/>
      <c r="AQ458" s="359"/>
      <c r="AR458" s="359"/>
      <c r="AS458" s="359"/>
      <c r="AT458" s="359"/>
      <c r="AU458" s="359"/>
      <c r="AV458" s="359"/>
      <c r="AW458" s="357"/>
      <c r="AX458" s="357"/>
      <c r="AY458" s="357"/>
      <c r="AZ458" s="357"/>
      <c r="BA458" s="357"/>
      <c r="BB458" s="357"/>
      <c r="BC458" s="357"/>
      <c r="BD458" s="357"/>
      <c r="BE458" s="357"/>
      <c r="BF458" s="357"/>
      <c r="BG458" s="357"/>
      <c r="BH458" s="357"/>
      <c r="BI458" s="357"/>
      <c r="BJ458" s="357"/>
      <c r="BK458" s="357"/>
      <c r="BL458" s="357"/>
    </row>
    <row r="459" spans="1:64" ht="35.1" customHeight="1" thickBot="1">
      <c r="A459" s="521"/>
      <c r="B459" s="568"/>
      <c r="C459" s="334"/>
      <c r="D459" s="274"/>
      <c r="E459" s="274"/>
      <c r="F459" s="275"/>
      <c r="G459" s="353"/>
      <c r="H459" s="353"/>
      <c r="I459" s="353"/>
      <c r="J459" s="353"/>
      <c r="K459" s="353"/>
      <c r="L459" s="353"/>
      <c r="M459" s="353"/>
      <c r="N459" s="353"/>
      <c r="O459" s="353"/>
      <c r="P459" s="353"/>
      <c r="Q459" s="353"/>
      <c r="R459" s="353"/>
      <c r="S459" s="353"/>
      <c r="T459" s="353"/>
      <c r="U459" s="353"/>
      <c r="V459" s="353"/>
      <c r="W459" s="353"/>
      <c r="X459" s="353"/>
      <c r="Y459" s="353"/>
      <c r="Z459" s="353"/>
      <c r="AA459" s="353"/>
      <c r="AB459" s="353"/>
      <c r="AC459" s="353"/>
      <c r="AD459" s="353"/>
      <c r="AE459" s="353"/>
      <c r="AF459" s="353"/>
      <c r="AG459" s="353"/>
      <c r="AH459" s="353"/>
      <c r="AI459" s="353"/>
      <c r="AJ459" s="353"/>
      <c r="AK459" s="353"/>
      <c r="AL459" s="353"/>
      <c r="AM459" s="353"/>
      <c r="AN459" s="353"/>
      <c r="AO459" s="353"/>
      <c r="AP459" s="353"/>
      <c r="AQ459" s="353"/>
      <c r="AR459" s="353"/>
      <c r="AS459" s="353"/>
      <c r="AT459" s="353"/>
      <c r="AU459" s="353"/>
      <c r="AV459" s="353"/>
      <c r="AW459" s="357"/>
      <c r="AX459" s="357"/>
      <c r="AY459" s="357"/>
      <c r="AZ459" s="357"/>
      <c r="BA459" s="357"/>
      <c r="BB459" s="357"/>
      <c r="BC459" s="357"/>
      <c r="BD459" s="357"/>
      <c r="BE459" s="357"/>
      <c r="BF459" s="357"/>
      <c r="BG459" s="357"/>
      <c r="BH459" s="357"/>
      <c r="BI459" s="357"/>
      <c r="BJ459" s="357"/>
      <c r="BK459" s="357"/>
      <c r="BL459" s="357"/>
    </row>
    <row r="460" spans="1:64" ht="35.1" customHeight="1">
      <c r="A460" s="528" t="s">
        <v>210</v>
      </c>
      <c r="B460" s="534" t="s">
        <v>406</v>
      </c>
      <c r="C460" s="750"/>
      <c r="D460" s="533" t="s">
        <v>401</v>
      </c>
      <c r="E460" s="533" t="str">
        <f>IF(D461="Ja","Privat finansiering","")</f>
        <v/>
      </c>
      <c r="F460" s="536" t="str">
        <f>IF(D461="Ja","Offentlig finansiering","")</f>
        <v/>
      </c>
      <c r="G460" s="353"/>
      <c r="H460" s="353"/>
      <c r="I460" s="353"/>
      <c r="J460" s="353"/>
      <c r="K460" s="353"/>
      <c r="L460" s="353"/>
      <c r="M460" s="353"/>
      <c r="N460" s="353"/>
      <c r="O460" s="353"/>
      <c r="P460" s="353"/>
      <c r="Q460" s="353"/>
      <c r="R460" s="353"/>
      <c r="S460" s="353"/>
      <c r="T460" s="353"/>
      <c r="U460" s="353"/>
      <c r="V460" s="353"/>
      <c r="W460" s="353"/>
      <c r="X460" s="353"/>
      <c r="Y460" s="353"/>
      <c r="Z460" s="353"/>
      <c r="AA460" s="353"/>
      <c r="AB460" s="353"/>
      <c r="AC460" s="353"/>
      <c r="AD460" s="353"/>
      <c r="AE460" s="353"/>
      <c r="AF460" s="353"/>
      <c r="AG460" s="353"/>
      <c r="AH460" s="353"/>
      <c r="AI460" s="353"/>
      <c r="AJ460" s="353"/>
      <c r="AK460" s="353"/>
      <c r="AL460" s="353"/>
      <c r="AM460" s="353"/>
      <c r="AN460" s="353"/>
      <c r="AO460" s="353"/>
      <c r="AP460" s="353"/>
      <c r="AQ460" s="353"/>
      <c r="AR460" s="353"/>
      <c r="AS460" s="353"/>
      <c r="AT460" s="353"/>
      <c r="AU460" s="353"/>
      <c r="AV460" s="353"/>
      <c r="AW460" s="357"/>
      <c r="AX460" s="357"/>
      <c r="AY460" s="357"/>
      <c r="AZ460" s="357"/>
      <c r="BA460" s="357"/>
      <c r="BB460" s="357"/>
      <c r="BC460" s="357"/>
      <c r="BD460" s="357"/>
      <c r="BE460" s="357"/>
      <c r="BF460" s="357"/>
      <c r="BG460" s="357"/>
      <c r="BH460" s="357"/>
      <c r="BI460" s="357"/>
      <c r="BJ460" s="357"/>
      <c r="BK460" s="357"/>
      <c r="BL460" s="357"/>
    </row>
    <row r="461" spans="1:64" ht="35.1" customHeight="1" thickBot="1">
      <c r="A461" s="335" t="str">
        <f>'3 Samlet budget (AUTOGENERERES)'!F485</f>
        <v/>
      </c>
      <c r="B461" s="508" t="str">
        <f>'3 Samlet budget (AUTOGENERERES)'!F486</f>
        <v/>
      </c>
      <c r="C461" s="751"/>
      <c r="D461" s="514"/>
      <c r="E461" s="539"/>
      <c r="F461" s="516"/>
      <c r="G461" s="353"/>
      <c r="H461" s="353"/>
      <c r="I461" s="353"/>
      <c r="J461" s="353"/>
      <c r="K461" s="353"/>
      <c r="L461" s="353"/>
      <c r="M461" s="353"/>
      <c r="N461" s="353"/>
      <c r="O461" s="353"/>
      <c r="P461" s="353"/>
      <c r="Q461" s="353"/>
      <c r="R461" s="353"/>
      <c r="S461" s="353"/>
      <c r="T461" s="353"/>
      <c r="U461" s="353"/>
      <c r="V461" s="353"/>
      <c r="W461" s="353"/>
      <c r="X461" s="353"/>
      <c r="Y461" s="353"/>
      <c r="Z461" s="353"/>
      <c r="AA461" s="353"/>
      <c r="AB461" s="353"/>
      <c r="AC461" s="353"/>
      <c r="AD461" s="353"/>
      <c r="AE461" s="353"/>
      <c r="AF461" s="353"/>
      <c r="AG461" s="353"/>
      <c r="AH461" s="353"/>
      <c r="AI461" s="353"/>
      <c r="AJ461" s="353"/>
      <c r="AK461" s="353"/>
      <c r="AL461" s="353"/>
      <c r="AM461" s="353"/>
      <c r="AN461" s="353"/>
      <c r="AO461" s="353"/>
      <c r="AP461" s="353"/>
      <c r="AQ461" s="353"/>
      <c r="AR461" s="353"/>
      <c r="AS461" s="353"/>
      <c r="AT461" s="353"/>
      <c r="AU461" s="353"/>
      <c r="AV461" s="353"/>
      <c r="AW461" s="357"/>
      <c r="AX461" s="357"/>
      <c r="AY461" s="357"/>
      <c r="AZ461" s="357"/>
      <c r="BA461" s="357"/>
      <c r="BB461" s="357"/>
      <c r="BC461" s="357"/>
      <c r="BD461" s="357"/>
      <c r="BE461" s="357"/>
      <c r="BF461" s="357"/>
      <c r="BG461" s="357"/>
      <c r="BH461" s="357"/>
      <c r="BI461" s="357"/>
      <c r="BJ461" s="357"/>
      <c r="BK461" s="357"/>
      <c r="BL461" s="357"/>
    </row>
    <row r="462" spans="1:64" ht="14.1" customHeight="1">
      <c r="A462" s="353"/>
      <c r="B462" s="353"/>
      <c r="C462" s="353"/>
      <c r="D462" s="353"/>
      <c r="E462" s="353"/>
      <c r="F462" s="353"/>
      <c r="G462" s="353"/>
      <c r="H462" s="353"/>
      <c r="I462" s="353"/>
      <c r="J462" s="353"/>
      <c r="K462" s="353"/>
      <c r="L462" s="353"/>
      <c r="M462" s="353"/>
      <c r="N462" s="353"/>
      <c r="O462" s="353"/>
      <c r="P462" s="353"/>
      <c r="Q462" s="353"/>
      <c r="R462" s="353"/>
      <c r="S462" s="353"/>
      <c r="T462" s="353"/>
      <c r="U462" s="353"/>
      <c r="V462" s="353"/>
      <c r="W462" s="353"/>
      <c r="X462" s="353"/>
      <c r="Y462" s="353"/>
      <c r="Z462" s="353"/>
      <c r="AA462" s="353"/>
      <c r="AB462" s="353"/>
      <c r="AC462" s="353"/>
      <c r="AD462" s="353"/>
      <c r="AE462" s="353"/>
      <c r="AF462" s="353"/>
      <c r="AG462" s="353"/>
      <c r="AH462" s="353"/>
      <c r="AI462" s="353"/>
      <c r="AJ462" s="353"/>
      <c r="AK462" s="353"/>
      <c r="AL462" s="353"/>
      <c r="AM462" s="353"/>
      <c r="AN462" s="353"/>
      <c r="AO462" s="353"/>
      <c r="AP462" s="353"/>
      <c r="AQ462" s="353"/>
      <c r="AR462" s="353"/>
      <c r="AS462" s="353"/>
      <c r="AT462" s="353"/>
      <c r="AU462" s="353"/>
      <c r="AV462" s="353"/>
      <c r="AW462" s="357"/>
      <c r="AX462" s="357"/>
      <c r="AY462" s="357"/>
      <c r="AZ462" s="357"/>
      <c r="BA462" s="357"/>
      <c r="BB462" s="357"/>
      <c r="BC462" s="357"/>
      <c r="BD462" s="357"/>
      <c r="BE462" s="357"/>
      <c r="BF462" s="357"/>
      <c r="BG462" s="357"/>
      <c r="BH462" s="357"/>
      <c r="BI462" s="357"/>
      <c r="BJ462" s="357"/>
      <c r="BK462" s="357"/>
      <c r="BL462" s="357"/>
    </row>
    <row r="463" spans="1:64" ht="16.5" thickBot="1">
      <c r="A463" s="354" t="s">
        <v>431</v>
      </c>
      <c r="B463" s="354" t="s">
        <v>203</v>
      </c>
      <c r="C463" s="372" t="s">
        <v>123</v>
      </c>
      <c r="D463" s="370" t="s">
        <v>127</v>
      </c>
      <c r="E463" s="370" t="s">
        <v>128</v>
      </c>
      <c r="F463" s="370" t="s">
        <v>129</v>
      </c>
      <c r="G463" s="370" t="s">
        <v>130</v>
      </c>
      <c r="H463" s="370" t="s">
        <v>131</v>
      </c>
      <c r="I463" s="370" t="s">
        <v>132</v>
      </c>
      <c r="J463" s="370" t="s">
        <v>133</v>
      </c>
      <c r="K463" s="370" t="s">
        <v>134</v>
      </c>
      <c r="L463" s="370" t="s">
        <v>135</v>
      </c>
      <c r="M463" s="370" t="s">
        <v>136</v>
      </c>
      <c r="N463" s="370" t="s">
        <v>137</v>
      </c>
      <c r="O463" s="370" t="s">
        <v>138</v>
      </c>
      <c r="P463" s="370" t="s">
        <v>139</v>
      </c>
      <c r="Q463" s="370" t="s">
        <v>140</v>
      </c>
      <c r="R463" s="370" t="s">
        <v>141</v>
      </c>
      <c r="S463" s="370" t="s">
        <v>142</v>
      </c>
      <c r="T463" s="370" t="s">
        <v>143</v>
      </c>
      <c r="U463" s="370" t="s">
        <v>144</v>
      </c>
      <c r="V463" s="370" t="s">
        <v>145</v>
      </c>
      <c r="W463" s="370" t="s">
        <v>146</v>
      </c>
      <c r="X463" s="370" t="s">
        <v>147</v>
      </c>
      <c r="Y463" s="370" t="s">
        <v>148</v>
      </c>
      <c r="Z463" s="371" t="s">
        <v>155</v>
      </c>
      <c r="AA463" s="357"/>
      <c r="AB463" s="357"/>
      <c r="AC463" s="357"/>
      <c r="AD463" s="357"/>
      <c r="AE463" s="357"/>
      <c r="AF463" s="357"/>
      <c r="AG463" s="357"/>
      <c r="AH463" s="357"/>
      <c r="AI463" s="357"/>
      <c r="AJ463" s="357"/>
      <c r="AK463" s="357"/>
      <c r="AL463" s="357"/>
      <c r="AM463" s="357"/>
      <c r="AN463" s="357"/>
      <c r="AO463" s="357"/>
      <c r="AP463" s="357"/>
      <c r="AQ463" s="357"/>
      <c r="AR463" s="357"/>
      <c r="AS463" s="357"/>
      <c r="AT463" s="357"/>
      <c r="AU463" s="357"/>
      <c r="AV463" s="357"/>
      <c r="AW463" s="357"/>
      <c r="AX463" s="357"/>
      <c r="AY463" s="357"/>
      <c r="AZ463" s="357"/>
      <c r="BA463" s="357"/>
      <c r="BB463" s="357"/>
      <c r="BC463" s="357"/>
      <c r="BD463" s="357"/>
      <c r="BE463" s="357"/>
      <c r="BF463" s="357"/>
      <c r="BG463" s="357"/>
      <c r="BH463" s="357"/>
      <c r="BI463" s="357"/>
      <c r="BJ463" s="357"/>
      <c r="BK463" s="357"/>
      <c r="BL463" s="357"/>
    </row>
    <row r="464" spans="1:64" ht="50.1" customHeight="1">
      <c r="A464" s="736" t="s">
        <v>54</v>
      </c>
      <c r="B464" s="262"/>
      <c r="C464" s="46" t="s">
        <v>124</v>
      </c>
      <c r="D464" s="55"/>
      <c r="E464" s="55"/>
      <c r="F464" s="55"/>
      <c r="G464" s="55"/>
      <c r="H464" s="55"/>
      <c r="I464" s="55"/>
      <c r="J464" s="55"/>
      <c r="K464" s="55"/>
      <c r="L464" s="55"/>
      <c r="M464" s="55"/>
      <c r="N464" s="55"/>
      <c r="O464" s="55"/>
      <c r="P464" s="55"/>
      <c r="Q464" s="55"/>
      <c r="R464" s="55"/>
      <c r="S464" s="55"/>
      <c r="T464" s="55"/>
      <c r="U464" s="55"/>
      <c r="V464" s="55"/>
      <c r="W464" s="55"/>
      <c r="X464" s="55"/>
      <c r="Y464" s="55"/>
      <c r="Z464" s="57"/>
      <c r="AA464" s="58"/>
      <c r="AB464" s="58"/>
      <c r="AC464" s="58"/>
      <c r="AD464" s="58"/>
      <c r="AE464" s="58"/>
      <c r="AF464" s="58"/>
      <c r="AG464" s="58"/>
      <c r="AH464" s="58"/>
      <c r="AI464" s="58"/>
      <c r="AJ464" s="58"/>
      <c r="AK464" s="58"/>
      <c r="AL464" s="58"/>
      <c r="AM464" s="58"/>
      <c r="AN464" s="58"/>
      <c r="AO464" s="58"/>
      <c r="AP464" s="58"/>
      <c r="AQ464" s="58"/>
      <c r="AR464" s="58"/>
      <c r="AS464" s="58"/>
      <c r="AT464" s="58"/>
      <c r="AU464" s="58"/>
      <c r="AV464" s="59"/>
      <c r="AW464" s="357"/>
      <c r="AX464" s="357"/>
      <c r="AY464" s="357"/>
      <c r="AZ464" s="357"/>
      <c r="BA464" s="357"/>
      <c r="BB464" s="357"/>
      <c r="BC464" s="357"/>
      <c r="BD464" s="357"/>
      <c r="BE464" s="357"/>
      <c r="BF464" s="357"/>
      <c r="BG464" s="357"/>
      <c r="BH464" s="357"/>
      <c r="BI464" s="357"/>
      <c r="BJ464" s="357"/>
      <c r="BK464" s="357"/>
      <c r="BL464" s="357"/>
    </row>
    <row r="465" spans="1:64" ht="14.45" customHeight="1">
      <c r="A465" s="738"/>
      <c r="B465" s="255"/>
      <c r="C465" s="37" t="s">
        <v>125</v>
      </c>
      <c r="D465" s="42"/>
      <c r="E465" s="42"/>
      <c r="F465" s="42"/>
      <c r="G465" s="42"/>
      <c r="H465" s="42"/>
      <c r="I465" s="42"/>
      <c r="J465" s="42"/>
      <c r="K465" s="42"/>
      <c r="L465" s="42"/>
      <c r="M465" s="42"/>
      <c r="N465" s="42"/>
      <c r="O465" s="42"/>
      <c r="P465" s="42"/>
      <c r="Q465" s="42"/>
      <c r="R465" s="42"/>
      <c r="S465" s="42"/>
      <c r="T465" s="42"/>
      <c r="U465" s="42"/>
      <c r="V465" s="42"/>
      <c r="W465" s="42"/>
      <c r="X465" s="42"/>
      <c r="Y465" s="42"/>
      <c r="Z465" s="60"/>
      <c r="AA465" s="44"/>
      <c r="AB465" s="44"/>
      <c r="AC465" s="44"/>
      <c r="AD465" s="44"/>
      <c r="AE465" s="44"/>
      <c r="AF465" s="44"/>
      <c r="AG465" s="44"/>
      <c r="AH465" s="44"/>
      <c r="AI465" s="44"/>
      <c r="AJ465" s="44"/>
      <c r="AK465" s="44"/>
      <c r="AL465" s="44"/>
      <c r="AM465" s="44"/>
      <c r="AN465" s="44"/>
      <c r="AO465" s="44"/>
      <c r="AP465" s="44"/>
      <c r="AQ465" s="44"/>
      <c r="AR465" s="44"/>
      <c r="AS465" s="44"/>
      <c r="AT465" s="44"/>
      <c r="AU465" s="44"/>
      <c r="AV465" s="61"/>
      <c r="AW465" s="357"/>
      <c r="AX465" s="357"/>
      <c r="AY465" s="357"/>
      <c r="AZ465" s="357"/>
      <c r="BA465" s="357"/>
      <c r="BB465" s="357"/>
      <c r="BC465" s="357"/>
      <c r="BD465" s="357"/>
      <c r="BE465" s="357"/>
      <c r="BF465" s="357"/>
      <c r="BG465" s="357"/>
      <c r="BH465" s="357"/>
      <c r="BI465" s="357"/>
      <c r="BJ465" s="357"/>
      <c r="BK465" s="357"/>
      <c r="BL465" s="357"/>
    </row>
    <row r="466" spans="1:64" ht="14.45" customHeight="1" thickBot="1">
      <c r="A466" s="738"/>
      <c r="B466" s="256" t="str">
        <f>_xlfn.CONCAT(SUM('1 Budgetskema (UDFYLDES)'!D466:AV466)," timer")</f>
        <v>0 timer</v>
      </c>
      <c r="C466" s="37" t="s">
        <v>9</v>
      </c>
      <c r="D466" s="42"/>
      <c r="E466" s="42"/>
      <c r="F466" s="42"/>
      <c r="G466" s="42"/>
      <c r="H466" s="42"/>
      <c r="I466" s="42"/>
      <c r="J466" s="42"/>
      <c r="K466" s="42"/>
      <c r="L466" s="42"/>
      <c r="M466" s="42"/>
      <c r="N466" s="42"/>
      <c r="O466" s="42"/>
      <c r="P466" s="42"/>
      <c r="Q466" s="42"/>
      <c r="R466" s="42"/>
      <c r="S466" s="42"/>
      <c r="T466" s="42"/>
      <c r="U466" s="42"/>
      <c r="V466" s="42"/>
      <c r="W466" s="42"/>
      <c r="X466" s="42"/>
      <c r="Y466" s="42"/>
      <c r="Z466" s="60"/>
      <c r="AA466" s="44"/>
      <c r="AB466" s="44"/>
      <c r="AC466" s="44"/>
      <c r="AD466" s="44"/>
      <c r="AE466" s="44"/>
      <c r="AF466" s="44"/>
      <c r="AG466" s="44"/>
      <c r="AH466" s="44"/>
      <c r="AI466" s="44"/>
      <c r="AJ466" s="44"/>
      <c r="AK466" s="44"/>
      <c r="AL466" s="44"/>
      <c r="AM466" s="44"/>
      <c r="AN466" s="44"/>
      <c r="AO466" s="44"/>
      <c r="AP466" s="44"/>
      <c r="AQ466" s="44"/>
      <c r="AR466" s="44"/>
      <c r="AS466" s="44"/>
      <c r="AT466" s="44"/>
      <c r="AU466" s="44"/>
      <c r="AV466" s="61"/>
      <c r="AW466" s="357"/>
      <c r="AX466" s="357"/>
      <c r="AY466" s="357"/>
      <c r="AZ466" s="357"/>
      <c r="BA466" s="357"/>
      <c r="BB466" s="357"/>
      <c r="BC466" s="357"/>
      <c r="BD466" s="357"/>
      <c r="BE466" s="357"/>
      <c r="BF466" s="357"/>
      <c r="BG466" s="357"/>
      <c r="BH466" s="357"/>
      <c r="BI466" s="357"/>
      <c r="BJ466" s="357"/>
      <c r="BK466" s="357"/>
      <c r="BL466" s="357"/>
    </row>
    <row r="467" spans="1:64" ht="14.45" customHeight="1" thickBot="1">
      <c r="A467" s="737"/>
      <c r="B467" s="257">
        <f>SUM('1 Budgetskema (UDFYLDES)'!D467:AV467)</f>
        <v>0</v>
      </c>
      <c r="C467" s="38" t="s">
        <v>126</v>
      </c>
      <c r="D467" s="52" t="str">
        <f>IF(D465*D466=0,"",(D465*D466))</f>
        <v/>
      </c>
      <c r="E467" s="52" t="str">
        <f t="shared" ref="E467:AV467" si="30">IF(E465*E466=0,"",(E465*E466))</f>
        <v/>
      </c>
      <c r="F467" s="52" t="str">
        <f t="shared" si="30"/>
        <v/>
      </c>
      <c r="G467" s="52" t="str">
        <f t="shared" si="30"/>
        <v/>
      </c>
      <c r="H467" s="52" t="str">
        <f t="shared" si="30"/>
        <v/>
      </c>
      <c r="I467" s="52" t="str">
        <f t="shared" si="30"/>
        <v/>
      </c>
      <c r="J467" s="52" t="str">
        <f t="shared" si="30"/>
        <v/>
      </c>
      <c r="K467" s="52" t="str">
        <f t="shared" si="30"/>
        <v/>
      </c>
      <c r="L467" s="52" t="str">
        <f t="shared" si="30"/>
        <v/>
      </c>
      <c r="M467" s="52" t="str">
        <f t="shared" si="30"/>
        <v/>
      </c>
      <c r="N467" s="52" t="str">
        <f t="shared" si="30"/>
        <v/>
      </c>
      <c r="O467" s="52" t="str">
        <f t="shared" si="30"/>
        <v/>
      </c>
      <c r="P467" s="52" t="str">
        <f t="shared" si="30"/>
        <v/>
      </c>
      <c r="Q467" s="52" t="str">
        <f t="shared" si="30"/>
        <v/>
      </c>
      <c r="R467" s="52" t="str">
        <f t="shared" si="30"/>
        <v/>
      </c>
      <c r="S467" s="52" t="str">
        <f t="shared" si="30"/>
        <v/>
      </c>
      <c r="T467" s="52" t="str">
        <f t="shared" si="30"/>
        <v/>
      </c>
      <c r="U467" s="52" t="str">
        <f t="shared" si="30"/>
        <v/>
      </c>
      <c r="V467" s="52" t="str">
        <f t="shared" si="30"/>
        <v/>
      </c>
      <c r="W467" s="52" t="str">
        <f t="shared" si="30"/>
        <v/>
      </c>
      <c r="X467" s="52" t="str">
        <f t="shared" si="30"/>
        <v/>
      </c>
      <c r="Y467" s="52" t="str">
        <f t="shared" si="30"/>
        <v/>
      </c>
      <c r="Z467" s="65" t="str">
        <f t="shared" si="30"/>
        <v/>
      </c>
      <c r="AA467" s="66" t="str">
        <f t="shared" si="30"/>
        <v/>
      </c>
      <c r="AB467" s="66" t="str">
        <f t="shared" si="30"/>
        <v/>
      </c>
      <c r="AC467" s="66" t="str">
        <f t="shared" si="30"/>
        <v/>
      </c>
      <c r="AD467" s="66" t="str">
        <f t="shared" si="30"/>
        <v/>
      </c>
      <c r="AE467" s="66" t="str">
        <f t="shared" si="30"/>
        <v/>
      </c>
      <c r="AF467" s="66" t="str">
        <f t="shared" si="30"/>
        <v/>
      </c>
      <c r="AG467" s="66" t="str">
        <f t="shared" si="30"/>
        <v/>
      </c>
      <c r="AH467" s="66" t="str">
        <f t="shared" si="30"/>
        <v/>
      </c>
      <c r="AI467" s="66" t="str">
        <f t="shared" si="30"/>
        <v/>
      </c>
      <c r="AJ467" s="66" t="str">
        <f t="shared" si="30"/>
        <v/>
      </c>
      <c r="AK467" s="66" t="str">
        <f t="shared" si="30"/>
        <v/>
      </c>
      <c r="AL467" s="66" t="str">
        <f t="shared" si="30"/>
        <v/>
      </c>
      <c r="AM467" s="66" t="str">
        <f t="shared" si="30"/>
        <v/>
      </c>
      <c r="AN467" s="66" t="str">
        <f t="shared" si="30"/>
        <v/>
      </c>
      <c r="AO467" s="66" t="str">
        <f t="shared" si="30"/>
        <v/>
      </c>
      <c r="AP467" s="66" t="str">
        <f t="shared" si="30"/>
        <v/>
      </c>
      <c r="AQ467" s="66" t="str">
        <f t="shared" si="30"/>
        <v/>
      </c>
      <c r="AR467" s="66" t="str">
        <f t="shared" si="30"/>
        <v/>
      </c>
      <c r="AS467" s="66" t="str">
        <f t="shared" si="30"/>
        <v/>
      </c>
      <c r="AT467" s="66" t="str">
        <f t="shared" si="30"/>
        <v/>
      </c>
      <c r="AU467" s="66" t="str">
        <f t="shared" si="30"/>
        <v/>
      </c>
      <c r="AV467" s="67" t="str">
        <f t="shared" si="30"/>
        <v/>
      </c>
      <c r="AW467" s="357"/>
      <c r="AX467" s="357"/>
      <c r="AY467" s="357"/>
      <c r="AZ467" s="357"/>
      <c r="BA467" s="357"/>
      <c r="BB467" s="357"/>
      <c r="BC467" s="357"/>
      <c r="BD467" s="357"/>
      <c r="BE467" s="357"/>
      <c r="BF467" s="357"/>
      <c r="BG467" s="357"/>
      <c r="BH467" s="357"/>
      <c r="BI467" s="357"/>
      <c r="BJ467" s="357"/>
      <c r="BK467" s="357"/>
      <c r="BL467" s="357"/>
    </row>
    <row r="468" spans="1:64" ht="50.1" customHeight="1">
      <c r="A468" s="738" t="s">
        <v>3</v>
      </c>
      <c r="B468" s="258"/>
      <c r="C468" s="41" t="s">
        <v>124</v>
      </c>
      <c r="D468" s="145"/>
      <c r="E468" s="56"/>
      <c r="F468" s="56"/>
      <c r="G468" s="56"/>
      <c r="H468" s="56"/>
      <c r="I468" s="56"/>
      <c r="J468" s="56"/>
      <c r="K468" s="56"/>
      <c r="L468" s="56"/>
      <c r="M468" s="56"/>
      <c r="N468" s="56"/>
      <c r="O468" s="56"/>
      <c r="P468" s="56"/>
      <c r="Q468" s="56"/>
      <c r="R468" s="56"/>
      <c r="S468" s="56"/>
      <c r="T468" s="56"/>
      <c r="U468" s="56"/>
      <c r="V468" s="56"/>
      <c r="W468" s="56"/>
      <c r="X468" s="56"/>
      <c r="Y468" s="56"/>
      <c r="Z468" s="60"/>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61"/>
      <c r="AW468" s="357"/>
      <c r="AX468" s="357"/>
      <c r="AY468" s="357"/>
      <c r="AZ468" s="357"/>
      <c r="BA468" s="357"/>
      <c r="BB468" s="357"/>
      <c r="BC468" s="357"/>
      <c r="BD468" s="357"/>
      <c r="BE468" s="357"/>
      <c r="BF468" s="357"/>
      <c r="BG468" s="357"/>
      <c r="BH468" s="357"/>
      <c r="BI468" s="357"/>
      <c r="BJ468" s="357"/>
      <c r="BK468" s="357"/>
      <c r="BL468" s="357"/>
    </row>
    <row r="469" spans="1:64" ht="14.45" customHeight="1">
      <c r="A469" s="738"/>
      <c r="B469" s="259"/>
      <c r="C469" s="37" t="s">
        <v>125</v>
      </c>
      <c r="D469" s="42"/>
      <c r="E469" s="42"/>
      <c r="F469" s="42"/>
      <c r="G469" s="42"/>
      <c r="H469" s="42"/>
      <c r="I469" s="42"/>
      <c r="J469" s="42"/>
      <c r="K469" s="42"/>
      <c r="L469" s="42"/>
      <c r="M469" s="42"/>
      <c r="N469" s="42"/>
      <c r="O469" s="42"/>
      <c r="P469" s="42"/>
      <c r="Q469" s="42"/>
      <c r="R469" s="42"/>
      <c r="S469" s="42"/>
      <c r="T469" s="42"/>
      <c r="U469" s="42"/>
      <c r="V469" s="42"/>
      <c r="W469" s="42"/>
      <c r="X469" s="42"/>
      <c r="Y469" s="42"/>
      <c r="Z469" s="60"/>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61"/>
      <c r="AW469" s="357"/>
      <c r="AX469" s="357"/>
      <c r="AY469" s="357"/>
      <c r="AZ469" s="357"/>
      <c r="BA469" s="357"/>
      <c r="BB469" s="357"/>
      <c r="BC469" s="357"/>
      <c r="BD469" s="357"/>
      <c r="BE469" s="357"/>
      <c r="BF469" s="357"/>
      <c r="BG469" s="357"/>
      <c r="BH469" s="357"/>
      <c r="BI469" s="357"/>
      <c r="BJ469" s="357"/>
      <c r="BK469" s="357"/>
      <c r="BL469" s="357"/>
    </row>
    <row r="470" spans="1:64" ht="14.45" customHeight="1">
      <c r="A470" s="738"/>
      <c r="B470" s="259"/>
      <c r="C470" s="37" t="s">
        <v>9</v>
      </c>
      <c r="D470" s="42"/>
      <c r="E470" s="42"/>
      <c r="F470" s="42"/>
      <c r="G470" s="42"/>
      <c r="H470" s="42"/>
      <c r="I470" s="42"/>
      <c r="J470" s="42"/>
      <c r="K470" s="42"/>
      <c r="L470" s="42"/>
      <c r="M470" s="42"/>
      <c r="N470" s="42"/>
      <c r="O470" s="42"/>
      <c r="P470" s="42"/>
      <c r="Q470" s="42"/>
      <c r="R470" s="42"/>
      <c r="S470" s="42"/>
      <c r="T470" s="42"/>
      <c r="U470" s="42"/>
      <c r="V470" s="42"/>
      <c r="W470" s="42"/>
      <c r="X470" s="42"/>
      <c r="Y470" s="42"/>
      <c r="Z470" s="60"/>
      <c r="AA470" s="44"/>
      <c r="AB470" s="44"/>
      <c r="AC470" s="44"/>
      <c r="AD470" s="44"/>
      <c r="AE470" s="44"/>
      <c r="AF470" s="44"/>
      <c r="AG470" s="44"/>
      <c r="AH470" s="44"/>
      <c r="AI470" s="44"/>
      <c r="AJ470" s="44"/>
      <c r="AK470" s="44"/>
      <c r="AL470" s="44"/>
      <c r="AM470" s="44"/>
      <c r="AN470" s="44"/>
      <c r="AO470" s="44"/>
      <c r="AP470" s="44"/>
      <c r="AQ470" s="44"/>
      <c r="AR470" s="44"/>
      <c r="AS470" s="44"/>
      <c r="AT470" s="44"/>
      <c r="AU470" s="44"/>
      <c r="AV470" s="61"/>
      <c r="AW470" s="357"/>
      <c r="AX470" s="357"/>
      <c r="AY470" s="357"/>
      <c r="AZ470" s="357"/>
      <c r="BA470" s="357"/>
      <c r="BB470" s="357"/>
      <c r="BC470" s="357"/>
      <c r="BD470" s="357"/>
      <c r="BE470" s="357"/>
      <c r="BF470" s="357"/>
      <c r="BG470" s="357"/>
      <c r="BH470" s="357"/>
      <c r="BI470" s="357"/>
      <c r="BJ470" s="357"/>
      <c r="BK470" s="357"/>
      <c r="BL470" s="357"/>
    </row>
    <row r="471" spans="1:64" ht="14.45" customHeight="1" thickBot="1">
      <c r="A471" s="738"/>
      <c r="B471" s="260">
        <f>SUM('1 Budgetskema (UDFYLDES)'!D471:AV471)</f>
        <v>0</v>
      </c>
      <c r="C471" s="40" t="s">
        <v>126</v>
      </c>
      <c r="D471" s="51" t="str">
        <f t="shared" ref="D471:AV471" si="31">IF(D469*D470=0,"",(D469*D470))</f>
        <v/>
      </c>
      <c r="E471" s="51" t="str">
        <f t="shared" si="31"/>
        <v/>
      </c>
      <c r="F471" s="51" t="str">
        <f t="shared" si="31"/>
        <v/>
      </c>
      <c r="G471" s="51" t="str">
        <f t="shared" si="31"/>
        <v/>
      </c>
      <c r="H471" s="51" t="str">
        <f t="shared" si="31"/>
        <v/>
      </c>
      <c r="I471" s="51" t="str">
        <f t="shared" si="31"/>
        <v/>
      </c>
      <c r="J471" s="51" t="str">
        <f t="shared" si="31"/>
        <v/>
      </c>
      <c r="K471" s="51" t="str">
        <f t="shared" si="31"/>
        <v/>
      </c>
      <c r="L471" s="51" t="str">
        <f t="shared" si="31"/>
        <v/>
      </c>
      <c r="M471" s="51" t="str">
        <f t="shared" si="31"/>
        <v/>
      </c>
      <c r="N471" s="51" t="str">
        <f t="shared" si="31"/>
        <v/>
      </c>
      <c r="O471" s="51" t="str">
        <f t="shared" si="31"/>
        <v/>
      </c>
      <c r="P471" s="51" t="str">
        <f t="shared" si="31"/>
        <v/>
      </c>
      <c r="Q471" s="51" t="str">
        <f t="shared" si="31"/>
        <v/>
      </c>
      <c r="R471" s="51" t="str">
        <f t="shared" si="31"/>
        <v/>
      </c>
      <c r="S471" s="51" t="str">
        <f t="shared" si="31"/>
        <v/>
      </c>
      <c r="T471" s="51" t="str">
        <f t="shared" si="31"/>
        <v/>
      </c>
      <c r="U471" s="51" t="str">
        <f t="shared" si="31"/>
        <v/>
      </c>
      <c r="V471" s="51" t="str">
        <f t="shared" si="31"/>
        <v/>
      </c>
      <c r="W471" s="51" t="str">
        <f t="shared" si="31"/>
        <v/>
      </c>
      <c r="X471" s="51" t="str">
        <f t="shared" si="31"/>
        <v/>
      </c>
      <c r="Y471" s="51" t="str">
        <f t="shared" si="31"/>
        <v/>
      </c>
      <c r="Z471" s="65" t="str">
        <f t="shared" si="31"/>
        <v/>
      </c>
      <c r="AA471" s="66" t="str">
        <f t="shared" si="31"/>
        <v/>
      </c>
      <c r="AB471" s="66" t="str">
        <f t="shared" si="31"/>
        <v/>
      </c>
      <c r="AC471" s="66" t="str">
        <f t="shared" si="31"/>
        <v/>
      </c>
      <c r="AD471" s="66" t="str">
        <f t="shared" si="31"/>
        <v/>
      </c>
      <c r="AE471" s="66" t="str">
        <f t="shared" si="31"/>
        <v/>
      </c>
      <c r="AF471" s="66" t="str">
        <f t="shared" si="31"/>
        <v/>
      </c>
      <c r="AG471" s="66" t="str">
        <f t="shared" si="31"/>
        <v/>
      </c>
      <c r="AH471" s="66" t="str">
        <f t="shared" si="31"/>
        <v/>
      </c>
      <c r="AI471" s="66" t="str">
        <f t="shared" si="31"/>
        <v/>
      </c>
      <c r="AJ471" s="66" t="str">
        <f t="shared" si="31"/>
        <v/>
      </c>
      <c r="AK471" s="66" t="str">
        <f t="shared" si="31"/>
        <v/>
      </c>
      <c r="AL471" s="66" t="str">
        <f t="shared" si="31"/>
        <v/>
      </c>
      <c r="AM471" s="66" t="str">
        <f t="shared" si="31"/>
        <v/>
      </c>
      <c r="AN471" s="66" t="str">
        <f t="shared" si="31"/>
        <v/>
      </c>
      <c r="AO471" s="66" t="str">
        <f t="shared" si="31"/>
        <v/>
      </c>
      <c r="AP471" s="66" t="str">
        <f t="shared" si="31"/>
        <v/>
      </c>
      <c r="AQ471" s="66" t="str">
        <f t="shared" si="31"/>
        <v/>
      </c>
      <c r="AR471" s="66" t="str">
        <f t="shared" si="31"/>
        <v/>
      </c>
      <c r="AS471" s="66" t="str">
        <f t="shared" si="31"/>
        <v/>
      </c>
      <c r="AT471" s="66" t="str">
        <f t="shared" si="31"/>
        <v/>
      </c>
      <c r="AU471" s="66" t="str">
        <f t="shared" si="31"/>
        <v/>
      </c>
      <c r="AV471" s="67" t="str">
        <f t="shared" si="31"/>
        <v/>
      </c>
      <c r="AW471" s="357"/>
      <c r="AX471" s="357"/>
      <c r="AY471" s="357"/>
      <c r="AZ471" s="357"/>
      <c r="BA471" s="357"/>
      <c r="BB471" s="357"/>
      <c r="BC471" s="357"/>
      <c r="BD471" s="357"/>
      <c r="BE471" s="357"/>
      <c r="BF471" s="357"/>
      <c r="BG471" s="357"/>
      <c r="BH471" s="357"/>
      <c r="BI471" s="357"/>
      <c r="BJ471" s="357"/>
      <c r="BK471" s="357"/>
      <c r="BL471" s="357"/>
    </row>
    <row r="472" spans="1:64" ht="50.1" customHeight="1" thickBot="1">
      <c r="A472" s="735" t="s">
        <v>56</v>
      </c>
      <c r="B472" s="258"/>
      <c r="C472" s="39" t="s">
        <v>124</v>
      </c>
      <c r="D472" s="55"/>
      <c r="E472" s="55"/>
      <c r="F472" s="55"/>
      <c r="G472" s="55"/>
      <c r="H472" s="55"/>
      <c r="I472" s="55"/>
      <c r="J472" s="55"/>
      <c r="K472" s="55"/>
      <c r="L472" s="55"/>
      <c r="M472" s="55"/>
      <c r="N472" s="55"/>
      <c r="O472" s="55"/>
      <c r="P472" s="55"/>
      <c r="Q472" s="55"/>
      <c r="R472" s="55"/>
      <c r="S472" s="55"/>
      <c r="T472" s="55"/>
      <c r="U472" s="55"/>
      <c r="V472" s="55"/>
      <c r="W472" s="55"/>
      <c r="X472" s="55"/>
      <c r="Y472" s="55"/>
      <c r="Z472" s="60"/>
      <c r="AA472" s="44"/>
      <c r="AB472" s="44"/>
      <c r="AC472" s="44"/>
      <c r="AD472" s="44"/>
      <c r="AE472" s="44"/>
      <c r="AF472" s="44"/>
      <c r="AG472" s="44"/>
      <c r="AH472" s="44"/>
      <c r="AI472" s="44"/>
      <c r="AJ472" s="44"/>
      <c r="AK472" s="44"/>
      <c r="AL472" s="44"/>
      <c r="AM472" s="44"/>
      <c r="AN472" s="44"/>
      <c r="AO472" s="44"/>
      <c r="AP472" s="44"/>
      <c r="AQ472" s="44"/>
      <c r="AR472" s="44"/>
      <c r="AS472" s="44"/>
      <c r="AT472" s="44"/>
      <c r="AU472" s="44"/>
      <c r="AV472" s="61"/>
      <c r="AW472" s="357"/>
      <c r="AX472" s="357"/>
      <c r="AY472" s="357"/>
      <c r="AZ472" s="357"/>
      <c r="BA472" s="357"/>
      <c r="BB472" s="357"/>
      <c r="BC472" s="357"/>
      <c r="BD472" s="357"/>
      <c r="BE472" s="357"/>
      <c r="BF472" s="357"/>
      <c r="BG472" s="357"/>
      <c r="BH472" s="357"/>
      <c r="BI472" s="357"/>
      <c r="BJ472" s="357"/>
      <c r="BK472" s="357"/>
      <c r="BL472" s="357"/>
    </row>
    <row r="473" spans="1:64" ht="14.45" customHeight="1" thickBot="1">
      <c r="A473" s="735"/>
      <c r="B473" s="261">
        <f>SUM('1 Budgetskema (UDFYLDES)'!D473:AV473)</f>
        <v>0</v>
      </c>
      <c r="C473" s="38" t="s">
        <v>126</v>
      </c>
      <c r="D473" s="53"/>
      <c r="E473" s="53"/>
      <c r="F473" s="53"/>
      <c r="G473" s="53"/>
      <c r="H473" s="53"/>
      <c r="I473" s="53"/>
      <c r="J473" s="53"/>
      <c r="K473" s="53"/>
      <c r="L473" s="53"/>
      <c r="M473" s="53"/>
      <c r="N473" s="53"/>
      <c r="O473" s="53"/>
      <c r="P473" s="53"/>
      <c r="Q473" s="53"/>
      <c r="R473" s="53"/>
      <c r="S473" s="53"/>
      <c r="T473" s="53"/>
      <c r="U473" s="53"/>
      <c r="V473" s="53"/>
      <c r="W473" s="53"/>
      <c r="X473" s="53"/>
      <c r="Y473" s="53"/>
      <c r="Z473" s="60"/>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61"/>
      <c r="AW473" s="357"/>
      <c r="AX473" s="357"/>
      <c r="AY473" s="357"/>
      <c r="AZ473" s="357"/>
      <c r="BA473" s="357"/>
      <c r="BB473" s="357"/>
      <c r="BC473" s="357"/>
      <c r="BD473" s="357"/>
      <c r="BE473" s="357"/>
      <c r="BF473" s="357"/>
      <c r="BG473" s="357"/>
      <c r="BH473" s="357"/>
      <c r="BI473" s="357"/>
      <c r="BJ473" s="357"/>
      <c r="BK473" s="357"/>
      <c r="BL473" s="357"/>
    </row>
    <row r="474" spans="1:64" ht="50.1" customHeight="1" thickBot="1">
      <c r="A474" s="735" t="s">
        <v>24</v>
      </c>
      <c r="B474" s="258"/>
      <c r="C474" s="39" t="s">
        <v>124</v>
      </c>
      <c r="D474" s="55"/>
      <c r="E474" s="55"/>
      <c r="F474" s="55"/>
      <c r="G474" s="55"/>
      <c r="H474" s="55"/>
      <c r="I474" s="55"/>
      <c r="J474" s="55"/>
      <c r="K474" s="55"/>
      <c r="L474" s="55"/>
      <c r="M474" s="55"/>
      <c r="N474" s="55"/>
      <c r="O474" s="55"/>
      <c r="P474" s="55"/>
      <c r="Q474" s="55"/>
      <c r="R474" s="55"/>
      <c r="S474" s="55"/>
      <c r="T474" s="55"/>
      <c r="U474" s="55"/>
      <c r="V474" s="55"/>
      <c r="W474" s="55"/>
      <c r="X474" s="55"/>
      <c r="Y474" s="55"/>
      <c r="Z474" s="60"/>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61"/>
      <c r="AW474" s="357"/>
      <c r="AX474" s="357"/>
      <c r="AY474" s="357"/>
      <c r="AZ474" s="357"/>
      <c r="BA474" s="357"/>
      <c r="BB474" s="357"/>
      <c r="BC474" s="357"/>
      <c r="BD474" s="357"/>
      <c r="BE474" s="357"/>
      <c r="BF474" s="357"/>
      <c r="BG474" s="357"/>
      <c r="BH474" s="357"/>
      <c r="BI474" s="357"/>
      <c r="BJ474" s="357"/>
      <c r="BK474" s="357"/>
      <c r="BL474" s="357"/>
    </row>
    <row r="475" spans="1:64" ht="14.45" customHeight="1" thickBot="1">
      <c r="A475" s="735"/>
      <c r="B475" s="261">
        <f>SUM('1 Budgetskema (UDFYLDES)'!D475:AV475)</f>
        <v>0</v>
      </c>
      <c r="C475" s="40" t="s">
        <v>126</v>
      </c>
      <c r="D475" s="53"/>
      <c r="E475" s="53"/>
      <c r="F475" s="53"/>
      <c r="G475" s="53"/>
      <c r="H475" s="53"/>
      <c r="I475" s="53"/>
      <c r="J475" s="53"/>
      <c r="K475" s="53"/>
      <c r="L475" s="53"/>
      <c r="M475" s="53"/>
      <c r="N475" s="53"/>
      <c r="O475" s="53"/>
      <c r="P475" s="53"/>
      <c r="Q475" s="53"/>
      <c r="R475" s="53"/>
      <c r="S475" s="53"/>
      <c r="T475" s="53"/>
      <c r="U475" s="53"/>
      <c r="V475" s="53"/>
      <c r="W475" s="53"/>
      <c r="X475" s="53"/>
      <c r="Y475" s="53"/>
      <c r="Z475" s="60"/>
      <c r="AA475" s="44"/>
      <c r="AB475" s="44"/>
      <c r="AC475" s="44"/>
      <c r="AD475" s="44"/>
      <c r="AE475" s="44"/>
      <c r="AF475" s="44"/>
      <c r="AG475" s="44"/>
      <c r="AH475" s="44"/>
      <c r="AI475" s="44"/>
      <c r="AJ475" s="44"/>
      <c r="AK475" s="44"/>
      <c r="AL475" s="44"/>
      <c r="AM475" s="44"/>
      <c r="AN475" s="44"/>
      <c r="AO475" s="44"/>
      <c r="AP475" s="44"/>
      <c r="AQ475" s="44"/>
      <c r="AR475" s="44"/>
      <c r="AS475" s="44"/>
      <c r="AT475" s="44"/>
      <c r="AU475" s="44"/>
      <c r="AV475" s="61"/>
      <c r="AW475" s="357"/>
      <c r="AX475" s="357"/>
      <c r="AY475" s="357"/>
      <c r="AZ475" s="357"/>
      <c r="BA475" s="357"/>
      <c r="BB475" s="357"/>
      <c r="BC475" s="357"/>
      <c r="BD475" s="357"/>
      <c r="BE475" s="357"/>
      <c r="BF475" s="357"/>
      <c r="BG475" s="357"/>
      <c r="BH475" s="357"/>
      <c r="BI475" s="357"/>
      <c r="BJ475" s="357"/>
      <c r="BK475" s="357"/>
      <c r="BL475" s="357"/>
    </row>
    <row r="476" spans="1:64" ht="50.1" customHeight="1">
      <c r="A476" s="736" t="s">
        <v>149</v>
      </c>
      <c r="B476" s="258"/>
      <c r="C476" s="39" t="s">
        <v>173</v>
      </c>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6"/>
      <c r="Z476" s="147"/>
      <c r="AA476" s="148"/>
      <c r="AB476" s="148"/>
      <c r="AC476" s="148"/>
      <c r="AD476" s="148"/>
      <c r="AE476" s="148"/>
      <c r="AF476" s="148"/>
      <c r="AG476" s="148"/>
      <c r="AH476" s="148"/>
      <c r="AI476" s="148"/>
      <c r="AJ476" s="148"/>
      <c r="AK476" s="148"/>
      <c r="AL476" s="148"/>
      <c r="AM476" s="148"/>
      <c r="AN476" s="148"/>
      <c r="AO476" s="148"/>
      <c r="AP476" s="148"/>
      <c r="AQ476" s="148"/>
      <c r="AR476" s="148"/>
      <c r="AS476" s="148"/>
      <c r="AT476" s="148"/>
      <c r="AU476" s="148"/>
      <c r="AV476" s="149"/>
      <c r="AW476" s="357"/>
      <c r="AX476" s="357"/>
      <c r="AY476" s="357"/>
      <c r="AZ476" s="357"/>
      <c r="BA476" s="357"/>
      <c r="BB476" s="357"/>
      <c r="BC476" s="357"/>
      <c r="BD476" s="357"/>
      <c r="BE476" s="357"/>
      <c r="BF476" s="357"/>
      <c r="BG476" s="357"/>
      <c r="BH476" s="357"/>
      <c r="BI476" s="357"/>
      <c r="BJ476" s="357"/>
      <c r="BK476" s="357"/>
      <c r="BL476" s="357"/>
    </row>
    <row r="477" spans="1:64" ht="14.45" customHeight="1" thickBot="1">
      <c r="A477" s="737"/>
      <c r="B477" s="260">
        <f>SUM('1 Budgetskema (UDFYLDES)'!D477:AV477)</f>
        <v>0</v>
      </c>
      <c r="C477" s="76" t="s">
        <v>149</v>
      </c>
      <c r="D477" s="150"/>
      <c r="E477" s="75"/>
      <c r="F477" s="75"/>
      <c r="G477" s="75"/>
      <c r="H477" s="75"/>
      <c r="I477" s="75"/>
      <c r="J477" s="75"/>
      <c r="K477" s="75"/>
      <c r="L477" s="75"/>
      <c r="M477" s="75"/>
      <c r="N477" s="75"/>
      <c r="O477" s="75"/>
      <c r="P477" s="75"/>
      <c r="Q477" s="75"/>
      <c r="R477" s="75"/>
      <c r="S477" s="75"/>
      <c r="T477" s="75"/>
      <c r="U477" s="75"/>
      <c r="V477" s="75"/>
      <c r="W477" s="75"/>
      <c r="X477" s="75"/>
      <c r="Y477" s="75"/>
      <c r="Z477" s="60"/>
      <c r="AA477" s="44"/>
      <c r="AB477" s="44"/>
      <c r="AC477" s="44"/>
      <c r="AD477" s="44"/>
      <c r="AE477" s="44"/>
      <c r="AF477" s="44"/>
      <c r="AG477" s="44"/>
      <c r="AH477" s="44"/>
      <c r="AI477" s="44"/>
      <c r="AJ477" s="44"/>
      <c r="AK477" s="44"/>
      <c r="AL477" s="44"/>
      <c r="AM477" s="44"/>
      <c r="AN477" s="44"/>
      <c r="AO477" s="44"/>
      <c r="AP477" s="44"/>
      <c r="AQ477" s="44"/>
      <c r="AR477" s="44"/>
      <c r="AS477" s="44"/>
      <c r="AT477" s="44"/>
      <c r="AU477" s="44"/>
      <c r="AV477" s="61"/>
      <c r="AW477" s="357"/>
      <c r="AX477" s="357"/>
      <c r="AY477" s="357"/>
      <c r="AZ477" s="357"/>
      <c r="BA477" s="357"/>
      <c r="BB477" s="357"/>
      <c r="BC477" s="357"/>
      <c r="BD477" s="357"/>
      <c r="BE477" s="357"/>
      <c r="BF477" s="357"/>
      <c r="BG477" s="357"/>
      <c r="BH477" s="357"/>
      <c r="BI477" s="357"/>
      <c r="BJ477" s="357"/>
      <c r="BK477" s="357"/>
      <c r="BL477" s="357"/>
    </row>
    <row r="478" spans="1:64" ht="50.1" customHeight="1">
      <c r="A478" s="736" t="s">
        <v>10</v>
      </c>
      <c r="B478" s="258"/>
      <c r="C478" s="74" t="s">
        <v>124</v>
      </c>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6"/>
      <c r="Z478" s="147"/>
      <c r="AA478" s="148"/>
      <c r="AB478" s="148"/>
      <c r="AC478" s="148"/>
      <c r="AD478" s="148"/>
      <c r="AE478" s="148"/>
      <c r="AF478" s="148"/>
      <c r="AG478" s="148"/>
      <c r="AH478" s="148"/>
      <c r="AI478" s="148"/>
      <c r="AJ478" s="148"/>
      <c r="AK478" s="148"/>
      <c r="AL478" s="148"/>
      <c r="AM478" s="148"/>
      <c r="AN478" s="148"/>
      <c r="AO478" s="148"/>
      <c r="AP478" s="148"/>
      <c r="AQ478" s="148"/>
      <c r="AR478" s="148"/>
      <c r="AS478" s="148"/>
      <c r="AT478" s="148"/>
      <c r="AU478" s="148"/>
      <c r="AV478" s="149"/>
      <c r="AW478" s="357"/>
      <c r="AX478" s="357"/>
      <c r="AY478" s="357"/>
      <c r="AZ478" s="357"/>
      <c r="BA478" s="357"/>
      <c r="BB478" s="357"/>
      <c r="BC478" s="357"/>
      <c r="BD478" s="357"/>
      <c r="BE478" s="357"/>
      <c r="BF478" s="357"/>
      <c r="BG478" s="357"/>
      <c r="BH478" s="357"/>
      <c r="BI478" s="357"/>
      <c r="BJ478" s="357"/>
      <c r="BK478" s="357"/>
      <c r="BL478" s="357"/>
    </row>
    <row r="479" spans="1:64" ht="14.45" customHeight="1" thickBot="1">
      <c r="A479" s="737"/>
      <c r="B479" s="260">
        <f>SUM('1 Budgetskema (UDFYLDES)'!D479:AV479)</f>
        <v>0</v>
      </c>
      <c r="C479" s="38" t="s">
        <v>126</v>
      </c>
      <c r="D479" s="77"/>
      <c r="E479" s="77"/>
      <c r="F479" s="77"/>
      <c r="G479" s="77"/>
      <c r="H479" s="77"/>
      <c r="I479" s="77"/>
      <c r="J479" s="77"/>
      <c r="K479" s="77"/>
      <c r="L479" s="77"/>
      <c r="M479" s="77"/>
      <c r="N479" s="77"/>
      <c r="O479" s="77"/>
      <c r="P479" s="77"/>
      <c r="Q479" s="77"/>
      <c r="R479" s="77"/>
      <c r="S479" s="77"/>
      <c r="T479" s="77"/>
      <c r="U479" s="77"/>
      <c r="V479" s="77"/>
      <c r="W479" s="77"/>
      <c r="X479" s="77"/>
      <c r="Y479" s="77"/>
      <c r="Z479" s="60"/>
      <c r="AA479" s="44"/>
      <c r="AB479" s="44"/>
      <c r="AC479" s="44"/>
      <c r="AD479" s="44"/>
      <c r="AE479" s="44"/>
      <c r="AF479" s="44"/>
      <c r="AG479" s="44"/>
      <c r="AH479" s="44"/>
      <c r="AI479" s="44"/>
      <c r="AJ479" s="44"/>
      <c r="AK479" s="44"/>
      <c r="AL479" s="44"/>
      <c r="AM479" s="44"/>
      <c r="AN479" s="44"/>
      <c r="AO479" s="44"/>
      <c r="AP479" s="44"/>
      <c r="AQ479" s="44"/>
      <c r="AR479" s="44"/>
      <c r="AS479" s="44"/>
      <c r="AT479" s="44"/>
      <c r="AU479" s="44"/>
      <c r="AV479" s="61"/>
      <c r="AW479" s="357"/>
      <c r="AX479" s="357"/>
      <c r="AY479" s="357"/>
      <c r="AZ479" s="357"/>
      <c r="BA479" s="357"/>
      <c r="BB479" s="357"/>
      <c r="BC479" s="357"/>
      <c r="BD479" s="357"/>
      <c r="BE479" s="357"/>
      <c r="BF479" s="357"/>
      <c r="BG479" s="357"/>
      <c r="BH479" s="357"/>
      <c r="BI479" s="357"/>
      <c r="BJ479" s="357"/>
      <c r="BK479" s="357"/>
      <c r="BL479" s="357"/>
    </row>
    <row r="480" spans="1:64" ht="50.1" customHeight="1" thickBot="1">
      <c r="A480" s="735" t="s">
        <v>55</v>
      </c>
      <c r="B480" s="258"/>
      <c r="C480" s="41" t="s">
        <v>124</v>
      </c>
      <c r="D480" s="55"/>
      <c r="E480" s="55"/>
      <c r="F480" s="55"/>
      <c r="G480" s="55"/>
      <c r="H480" s="55"/>
      <c r="I480" s="55"/>
      <c r="J480" s="55"/>
      <c r="K480" s="55"/>
      <c r="L480" s="55"/>
      <c r="M480" s="55"/>
      <c r="N480" s="55"/>
      <c r="O480" s="55"/>
      <c r="P480" s="55"/>
      <c r="Q480" s="55"/>
      <c r="R480" s="55"/>
      <c r="S480" s="55"/>
      <c r="T480" s="55"/>
      <c r="U480" s="55"/>
      <c r="V480" s="55"/>
      <c r="W480" s="55"/>
      <c r="X480" s="55"/>
      <c r="Y480" s="55"/>
      <c r="Z480" s="60"/>
      <c r="AA480" s="44"/>
      <c r="AB480" s="44"/>
      <c r="AC480" s="44"/>
      <c r="AD480" s="44"/>
      <c r="AE480" s="44"/>
      <c r="AF480" s="44"/>
      <c r="AG480" s="44"/>
      <c r="AH480" s="44"/>
      <c r="AI480" s="44"/>
      <c r="AJ480" s="44"/>
      <c r="AK480" s="44"/>
      <c r="AL480" s="44"/>
      <c r="AM480" s="44"/>
      <c r="AN480" s="44"/>
      <c r="AO480" s="44"/>
      <c r="AP480" s="44"/>
      <c r="AQ480" s="44"/>
      <c r="AR480" s="44"/>
      <c r="AS480" s="44"/>
      <c r="AT480" s="44"/>
      <c r="AU480" s="44"/>
      <c r="AV480" s="61"/>
      <c r="AW480" s="357"/>
      <c r="AX480" s="357"/>
      <c r="AY480" s="357"/>
      <c r="AZ480" s="357"/>
      <c r="BA480" s="357"/>
      <c r="BB480" s="357"/>
      <c r="BC480" s="357"/>
      <c r="BD480" s="357"/>
      <c r="BE480" s="357"/>
      <c r="BF480" s="357"/>
      <c r="BG480" s="357"/>
      <c r="BH480" s="357"/>
      <c r="BI480" s="357"/>
      <c r="BJ480" s="357"/>
      <c r="BK480" s="357"/>
      <c r="BL480" s="357"/>
    </row>
    <row r="481" spans="1:64" ht="14.45" customHeight="1" thickBot="1">
      <c r="A481" s="735"/>
      <c r="B481" s="261">
        <f>SUM('1 Budgetskema (UDFYLDES)'!D481:AV481)</f>
        <v>0</v>
      </c>
      <c r="C481" s="38" t="s">
        <v>126</v>
      </c>
      <c r="D481" s="54"/>
      <c r="E481" s="53"/>
      <c r="F481" s="53"/>
      <c r="G481" s="53"/>
      <c r="H481" s="53"/>
      <c r="I481" s="53"/>
      <c r="J481" s="53"/>
      <c r="K481" s="53"/>
      <c r="L481" s="53"/>
      <c r="M481" s="53"/>
      <c r="N481" s="53"/>
      <c r="O481" s="53"/>
      <c r="P481" s="53"/>
      <c r="Q481" s="53"/>
      <c r="R481" s="53"/>
      <c r="S481" s="53"/>
      <c r="T481" s="53"/>
      <c r="U481" s="53"/>
      <c r="V481" s="53"/>
      <c r="W481" s="53"/>
      <c r="X481" s="53"/>
      <c r="Y481" s="53"/>
      <c r="Z481" s="62"/>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4"/>
      <c r="AW481" s="357"/>
      <c r="AX481" s="357"/>
      <c r="AY481" s="357"/>
      <c r="AZ481" s="357"/>
      <c r="BA481" s="357"/>
      <c r="BB481" s="357"/>
      <c r="BC481" s="357"/>
      <c r="BD481" s="357"/>
      <c r="BE481" s="357"/>
      <c r="BF481" s="357"/>
      <c r="BG481" s="357"/>
      <c r="BH481" s="357"/>
      <c r="BI481" s="357"/>
      <c r="BJ481" s="357"/>
      <c r="BK481" s="357"/>
      <c r="BL481" s="357"/>
    </row>
    <row r="482" spans="1:64" ht="21.95" customHeight="1" thickBot="1">
      <c r="A482" s="200" t="s">
        <v>13</v>
      </c>
      <c r="B482" s="318">
        <f>SUM(B467,B471,B473,B475,B481)-B477-B479</f>
        <v>0</v>
      </c>
      <c r="C482" s="76"/>
      <c r="D482" s="353"/>
      <c r="E482" s="353"/>
      <c r="F482" s="353"/>
      <c r="G482" s="353"/>
      <c r="H482" s="353"/>
      <c r="I482" s="353"/>
      <c r="J482" s="353"/>
      <c r="K482" s="353"/>
      <c r="L482" s="353"/>
      <c r="M482" s="353"/>
      <c r="N482" s="353"/>
      <c r="O482" s="353"/>
      <c r="P482" s="353"/>
      <c r="Q482" s="353"/>
      <c r="R482" s="353"/>
      <c r="S482" s="353"/>
      <c r="T482" s="353"/>
      <c r="U482" s="353"/>
      <c r="V482" s="353"/>
      <c r="W482" s="353"/>
      <c r="X482" s="353"/>
      <c r="Y482" s="353"/>
      <c r="Z482" s="353"/>
      <c r="AA482" s="353"/>
      <c r="AB482" s="353"/>
      <c r="AC482" s="353"/>
      <c r="AD482" s="353"/>
      <c r="AE482" s="353"/>
      <c r="AF482" s="353"/>
      <c r="AG482" s="353"/>
      <c r="AH482" s="353"/>
      <c r="AI482" s="353"/>
      <c r="AJ482" s="353"/>
      <c r="AK482" s="353"/>
      <c r="AL482" s="353"/>
      <c r="AM482" s="353"/>
      <c r="AN482" s="353"/>
      <c r="AO482" s="353"/>
      <c r="AP482" s="353"/>
      <c r="AQ482" s="353"/>
      <c r="AR482" s="353"/>
      <c r="AS482" s="353"/>
      <c r="AT482" s="353"/>
      <c r="AU482" s="353"/>
      <c r="AV482" s="353"/>
      <c r="AW482" s="357"/>
      <c r="AX482" s="357"/>
      <c r="AY482" s="357"/>
      <c r="AZ482" s="357"/>
      <c r="BA482" s="357"/>
      <c r="BB482" s="357"/>
      <c r="BC482" s="357"/>
      <c r="BD482" s="357"/>
      <c r="BE482" s="357"/>
      <c r="BF482" s="357"/>
      <c r="BG482" s="357"/>
      <c r="BH482" s="357"/>
      <c r="BI482" s="357"/>
      <c r="BJ482" s="357"/>
      <c r="BK482" s="357"/>
      <c r="BL482" s="357"/>
    </row>
    <row r="483" spans="1:64" ht="30" customHeight="1" thickBot="1">
      <c r="A483" s="199" t="s">
        <v>217</v>
      </c>
      <c r="B483" s="193"/>
      <c r="C483" s="527">
        <f>IF(B483="",0,IF(D459="Forsknings- og videnformidlingsinstitution",IF(B482=0,0,B483/B482),IF(B467=0,0,B483/B467)))</f>
        <v>0</v>
      </c>
      <c r="D483" s="353"/>
      <c r="E483" s="353"/>
      <c r="F483" s="353"/>
      <c r="G483" s="353"/>
      <c r="H483" s="353"/>
      <c r="I483" s="353"/>
      <c r="J483" s="353"/>
      <c r="K483" s="353"/>
      <c r="L483" s="353"/>
      <c r="M483" s="353"/>
      <c r="N483" s="353"/>
      <c r="O483" s="353"/>
      <c r="P483" s="353"/>
      <c r="Q483" s="353"/>
      <c r="R483" s="353"/>
      <c r="S483" s="353"/>
      <c r="T483" s="353"/>
      <c r="U483" s="353"/>
      <c r="V483" s="353"/>
      <c r="W483" s="353"/>
      <c r="X483" s="353"/>
      <c r="Y483" s="353"/>
      <c r="Z483" s="353"/>
      <c r="AA483" s="353"/>
      <c r="AB483" s="353"/>
      <c r="AC483" s="353"/>
      <c r="AD483" s="353"/>
      <c r="AE483" s="353"/>
      <c r="AF483" s="353"/>
      <c r="AG483" s="353"/>
      <c r="AH483" s="353"/>
      <c r="AI483" s="353"/>
      <c r="AJ483" s="353"/>
      <c r="AK483" s="353"/>
      <c r="AL483" s="353"/>
      <c r="AM483" s="353"/>
      <c r="AN483" s="353"/>
      <c r="AO483" s="353"/>
      <c r="AP483" s="353"/>
      <c r="AQ483" s="353"/>
      <c r="AR483" s="353"/>
      <c r="AS483" s="353"/>
      <c r="AT483" s="353"/>
      <c r="AU483" s="353"/>
      <c r="AV483" s="353"/>
      <c r="AW483" s="357"/>
      <c r="AX483" s="357"/>
      <c r="AY483" s="357"/>
      <c r="AZ483" s="357"/>
      <c r="BA483" s="357"/>
      <c r="BB483" s="357"/>
      <c r="BC483" s="357"/>
      <c r="BD483" s="357"/>
      <c r="BE483" s="357"/>
      <c r="BF483" s="357"/>
      <c r="BG483" s="357"/>
      <c r="BH483" s="357"/>
      <c r="BI483" s="357"/>
      <c r="BJ483" s="357"/>
      <c r="BK483" s="357"/>
      <c r="BL483" s="357"/>
    </row>
    <row r="484" spans="1:64" ht="21.95" customHeight="1" thickBot="1">
      <c r="A484" s="253" t="s">
        <v>339</v>
      </c>
      <c r="B484" s="377">
        <f>SUM(B482:B483)</f>
        <v>0</v>
      </c>
      <c r="C484" s="254"/>
      <c r="D484" s="353"/>
      <c r="E484" s="353"/>
      <c r="F484" s="353"/>
      <c r="G484" s="353"/>
      <c r="H484" s="353"/>
      <c r="I484" s="353"/>
      <c r="J484" s="353"/>
      <c r="K484" s="353"/>
      <c r="L484" s="353"/>
      <c r="M484" s="353"/>
      <c r="N484" s="353"/>
      <c r="O484" s="353"/>
      <c r="P484" s="353"/>
      <c r="Q484" s="353"/>
      <c r="R484" s="353"/>
      <c r="S484" s="353"/>
      <c r="T484" s="353"/>
      <c r="U484" s="353"/>
      <c r="V484" s="353"/>
      <c r="W484" s="353"/>
      <c r="X484" s="353"/>
      <c r="Y484" s="353"/>
      <c r="Z484" s="353"/>
      <c r="AA484" s="353"/>
      <c r="AB484" s="353"/>
      <c r="AC484" s="353"/>
      <c r="AD484" s="353"/>
      <c r="AE484" s="353"/>
      <c r="AF484" s="353"/>
      <c r="AG484" s="353"/>
      <c r="AH484" s="353"/>
      <c r="AI484" s="353"/>
      <c r="AJ484" s="353"/>
      <c r="AK484" s="353"/>
      <c r="AL484" s="353"/>
      <c r="AM484" s="353"/>
      <c r="AN484" s="353"/>
      <c r="AO484" s="353"/>
      <c r="AP484" s="353"/>
      <c r="AQ484" s="353"/>
      <c r="AR484" s="353"/>
      <c r="AS484" s="353"/>
      <c r="AT484" s="353"/>
      <c r="AU484" s="353"/>
      <c r="AV484" s="353"/>
      <c r="AW484" s="357"/>
      <c r="AX484" s="357"/>
      <c r="AY484" s="357"/>
      <c r="AZ484" s="357"/>
      <c r="BA484" s="357"/>
      <c r="BB484" s="357"/>
      <c r="BC484" s="357"/>
      <c r="BD484" s="357"/>
      <c r="BE484" s="357"/>
      <c r="BF484" s="357"/>
      <c r="BG484" s="357"/>
      <c r="BH484" s="357"/>
      <c r="BI484" s="357"/>
      <c r="BJ484" s="357"/>
      <c r="BK484" s="357"/>
      <c r="BL484" s="357"/>
    </row>
    <row r="485" spans="1:64">
      <c r="A485" s="353"/>
      <c r="B485" s="353"/>
      <c r="C485" s="353"/>
      <c r="D485" s="353"/>
      <c r="E485" s="353"/>
      <c r="F485" s="353"/>
      <c r="G485" s="353"/>
      <c r="H485" s="353"/>
      <c r="I485" s="353"/>
      <c r="J485" s="353"/>
      <c r="K485" s="353"/>
      <c r="L485" s="353"/>
      <c r="M485" s="353"/>
      <c r="N485" s="353"/>
      <c r="O485" s="353"/>
      <c r="P485" s="353"/>
      <c r="Q485" s="353"/>
      <c r="R485" s="353"/>
      <c r="S485" s="353"/>
      <c r="T485" s="353"/>
      <c r="U485" s="353"/>
      <c r="V485" s="353"/>
      <c r="W485" s="353"/>
      <c r="X485" s="353"/>
      <c r="Y485" s="353"/>
      <c r="Z485" s="353"/>
      <c r="AA485" s="353"/>
      <c r="AB485" s="353"/>
      <c r="AC485" s="353"/>
      <c r="AD485" s="353"/>
      <c r="AE485" s="353"/>
      <c r="AF485" s="353"/>
      <c r="AG485" s="353"/>
      <c r="AH485" s="353"/>
      <c r="AI485" s="353"/>
      <c r="AJ485" s="353"/>
      <c r="AK485" s="353"/>
      <c r="AL485" s="353"/>
      <c r="AM485" s="353"/>
      <c r="AN485" s="353"/>
      <c r="AO485" s="353"/>
      <c r="AP485" s="353"/>
      <c r="AQ485" s="353"/>
      <c r="AR485" s="353"/>
      <c r="AS485" s="353"/>
      <c r="AT485" s="353"/>
      <c r="AU485" s="353"/>
      <c r="AV485" s="353"/>
      <c r="AW485" s="357"/>
      <c r="AX485" s="357"/>
      <c r="AY485" s="357"/>
      <c r="AZ485" s="357"/>
      <c r="BA485" s="357"/>
      <c r="BB485" s="357"/>
      <c r="BC485" s="357"/>
      <c r="BD485" s="357"/>
      <c r="BE485" s="357"/>
      <c r="BF485" s="357"/>
      <c r="BG485" s="357"/>
      <c r="BH485" s="357"/>
      <c r="BI485" s="357"/>
      <c r="BJ485" s="357"/>
      <c r="BK485" s="357"/>
      <c r="BL485" s="357"/>
    </row>
    <row r="486" spans="1:64" ht="15" thickBot="1">
      <c r="A486" s="373"/>
      <c r="B486" s="373"/>
      <c r="C486" s="353"/>
      <c r="D486" s="353"/>
      <c r="E486" s="353"/>
      <c r="F486" s="353"/>
      <c r="G486" s="353"/>
      <c r="H486" s="353"/>
      <c r="I486" s="353"/>
      <c r="J486" s="353"/>
      <c r="K486" s="353"/>
      <c r="L486" s="353"/>
      <c r="M486" s="353"/>
      <c r="N486" s="353"/>
      <c r="O486" s="353"/>
      <c r="P486" s="353"/>
      <c r="Q486" s="353"/>
      <c r="R486" s="353"/>
      <c r="S486" s="353"/>
      <c r="T486" s="353"/>
      <c r="U486" s="353"/>
      <c r="V486" s="353"/>
      <c r="W486" s="353"/>
      <c r="X486" s="353"/>
      <c r="Y486" s="353"/>
      <c r="Z486" s="353"/>
      <c r="AA486" s="353"/>
      <c r="AB486" s="353"/>
      <c r="AC486" s="353"/>
      <c r="AD486" s="353"/>
      <c r="AE486" s="353"/>
      <c r="AF486" s="353"/>
      <c r="AG486" s="353"/>
      <c r="AH486" s="353"/>
      <c r="AI486" s="353"/>
      <c r="AJ486" s="353"/>
      <c r="AK486" s="353"/>
      <c r="AL486" s="353"/>
      <c r="AM486" s="353"/>
      <c r="AN486" s="353"/>
      <c r="AO486" s="353"/>
      <c r="AP486" s="353"/>
      <c r="AQ486" s="353"/>
      <c r="AR486" s="353"/>
      <c r="AS486" s="353"/>
      <c r="AT486" s="353"/>
      <c r="AU486" s="353"/>
      <c r="AV486" s="353"/>
      <c r="AW486" s="357"/>
      <c r="AX486" s="357"/>
      <c r="AY486" s="357"/>
      <c r="AZ486" s="357"/>
      <c r="BA486" s="357"/>
      <c r="BB486" s="357"/>
      <c r="BC486" s="357"/>
      <c r="BD486" s="357"/>
      <c r="BE486" s="357"/>
      <c r="BF486" s="357"/>
      <c r="BG486" s="357"/>
      <c r="BH486" s="357"/>
      <c r="BI486" s="357"/>
      <c r="BJ486" s="357"/>
      <c r="BK486" s="357"/>
      <c r="BL486" s="357"/>
    </row>
    <row r="487" spans="1:64" ht="24.75" thickTop="1" thickBot="1">
      <c r="A487" s="366" t="s">
        <v>410</v>
      </c>
      <c r="B487" s="367"/>
      <c r="C487" s="358"/>
      <c r="D487" s="368"/>
      <c r="E487" s="358"/>
      <c r="F487" s="358"/>
      <c r="G487" s="358"/>
      <c r="H487" s="358"/>
      <c r="I487" s="358"/>
      <c r="J487" s="358"/>
      <c r="K487" s="358"/>
      <c r="L487" s="358"/>
      <c r="M487" s="358"/>
      <c r="N487" s="358"/>
      <c r="O487" s="358"/>
      <c r="P487" s="358"/>
      <c r="Q487" s="358"/>
      <c r="R487" s="358"/>
      <c r="S487" s="358"/>
      <c r="T487" s="358"/>
      <c r="U487" s="358"/>
      <c r="V487" s="358"/>
      <c r="W487" s="358"/>
      <c r="X487" s="358"/>
      <c r="Y487" s="358"/>
      <c r="Z487" s="358"/>
      <c r="AA487" s="358"/>
      <c r="AB487" s="358"/>
      <c r="AC487" s="358"/>
      <c r="AD487" s="358"/>
      <c r="AE487" s="358"/>
      <c r="AF487" s="358"/>
      <c r="AG487" s="358"/>
      <c r="AH487" s="358"/>
      <c r="AI487" s="358"/>
      <c r="AJ487" s="358"/>
      <c r="AK487" s="358"/>
      <c r="AL487" s="358"/>
      <c r="AM487" s="358"/>
      <c r="AN487" s="358"/>
      <c r="AO487" s="358"/>
      <c r="AP487" s="358"/>
      <c r="AQ487" s="358"/>
      <c r="AR487" s="358"/>
      <c r="AS487" s="358"/>
      <c r="AT487" s="358"/>
      <c r="AU487" s="358"/>
      <c r="AV487" s="358"/>
      <c r="AW487" s="357"/>
      <c r="AX487" s="357"/>
      <c r="AY487" s="357"/>
      <c r="AZ487" s="357"/>
      <c r="BA487" s="357"/>
      <c r="BB487" s="357"/>
      <c r="BC487" s="357"/>
      <c r="BD487" s="357"/>
      <c r="BE487" s="357"/>
      <c r="BF487" s="357"/>
      <c r="BG487" s="357"/>
      <c r="BH487" s="357"/>
      <c r="BI487" s="357"/>
      <c r="BJ487" s="357"/>
      <c r="BK487" s="357"/>
      <c r="BL487" s="357"/>
    </row>
    <row r="488" spans="1:64" ht="35.1" customHeight="1">
      <c r="A488" s="492" t="str">
        <f>IF(B489&gt;0,"Evt. P-nummer","")</f>
        <v/>
      </c>
      <c r="B488" s="512" t="s">
        <v>392</v>
      </c>
      <c r="C488" s="530" t="s">
        <v>15</v>
      </c>
      <c r="D488" s="531" t="s">
        <v>204</v>
      </c>
      <c r="E488" s="531" t="s">
        <v>113</v>
      </c>
      <c r="F488" s="532" t="s">
        <v>205</v>
      </c>
      <c r="G488" s="359"/>
      <c r="H488" s="359"/>
      <c r="I488" s="359"/>
      <c r="J488" s="359"/>
      <c r="K488" s="359"/>
      <c r="L488" s="359"/>
      <c r="M488" s="359"/>
      <c r="N488" s="359"/>
      <c r="O488" s="359"/>
      <c r="P488" s="359"/>
      <c r="Q488" s="359"/>
      <c r="R488" s="359"/>
      <c r="S488" s="359"/>
      <c r="T488" s="359"/>
      <c r="U488" s="359"/>
      <c r="V488" s="359"/>
      <c r="W488" s="359"/>
      <c r="X488" s="359"/>
      <c r="Y488" s="359"/>
      <c r="Z488" s="359"/>
      <c r="AA488" s="359"/>
      <c r="AB488" s="359"/>
      <c r="AC488" s="359"/>
      <c r="AD488" s="359"/>
      <c r="AE488" s="359"/>
      <c r="AF488" s="359"/>
      <c r="AG488" s="359"/>
      <c r="AH488" s="359"/>
      <c r="AI488" s="359"/>
      <c r="AJ488" s="359"/>
      <c r="AK488" s="359"/>
      <c r="AL488" s="359"/>
      <c r="AM488" s="359"/>
      <c r="AN488" s="359"/>
      <c r="AO488" s="359"/>
      <c r="AP488" s="359"/>
      <c r="AQ488" s="359"/>
      <c r="AR488" s="359"/>
      <c r="AS488" s="359"/>
      <c r="AT488" s="359"/>
      <c r="AU488" s="359"/>
      <c r="AV488" s="359"/>
      <c r="AW488" s="357"/>
      <c r="AX488" s="357"/>
      <c r="AY488" s="357"/>
      <c r="AZ488" s="357"/>
      <c r="BA488" s="357"/>
      <c r="BB488" s="357"/>
      <c r="BC488" s="357"/>
      <c r="BD488" s="357"/>
      <c r="BE488" s="357"/>
      <c r="BF488" s="357"/>
      <c r="BG488" s="357"/>
      <c r="BH488" s="357"/>
      <c r="BI488" s="357"/>
      <c r="BJ488" s="357"/>
      <c r="BK488" s="357"/>
      <c r="BL488" s="357"/>
    </row>
    <row r="489" spans="1:64" ht="35.1" customHeight="1" thickBot="1">
      <c r="A489" s="521"/>
      <c r="B489" s="568"/>
      <c r="C489" s="334"/>
      <c r="D489" s="274"/>
      <c r="E489" s="274"/>
      <c r="F489" s="275"/>
      <c r="G489" s="353"/>
      <c r="H489" s="353"/>
      <c r="I489" s="353"/>
      <c r="J489" s="353"/>
      <c r="K489" s="353"/>
      <c r="L489" s="353"/>
      <c r="M489" s="353"/>
      <c r="N489" s="353"/>
      <c r="O489" s="353"/>
      <c r="P489" s="353"/>
      <c r="Q489" s="353"/>
      <c r="R489" s="353"/>
      <c r="S489" s="353"/>
      <c r="T489" s="353"/>
      <c r="U489" s="353"/>
      <c r="V489" s="353"/>
      <c r="W489" s="353"/>
      <c r="X489" s="353"/>
      <c r="Y489" s="353"/>
      <c r="Z489" s="353"/>
      <c r="AA489" s="353"/>
      <c r="AB489" s="353"/>
      <c r="AC489" s="353"/>
      <c r="AD489" s="353"/>
      <c r="AE489" s="353"/>
      <c r="AF489" s="353"/>
      <c r="AG489" s="353"/>
      <c r="AH489" s="353"/>
      <c r="AI489" s="353"/>
      <c r="AJ489" s="353"/>
      <c r="AK489" s="353"/>
      <c r="AL489" s="353"/>
      <c r="AM489" s="353"/>
      <c r="AN489" s="353"/>
      <c r="AO489" s="353"/>
      <c r="AP489" s="353"/>
      <c r="AQ489" s="353"/>
      <c r="AR489" s="353"/>
      <c r="AS489" s="353"/>
      <c r="AT489" s="353"/>
      <c r="AU489" s="353"/>
      <c r="AV489" s="353"/>
      <c r="AW489" s="357"/>
      <c r="AX489" s="357"/>
      <c r="AY489" s="357"/>
      <c r="AZ489" s="357"/>
      <c r="BA489" s="357"/>
      <c r="BB489" s="357"/>
      <c r="BC489" s="357"/>
      <c r="BD489" s="357"/>
      <c r="BE489" s="357"/>
      <c r="BF489" s="357"/>
      <c r="BG489" s="357"/>
      <c r="BH489" s="357"/>
      <c r="BI489" s="357"/>
      <c r="BJ489" s="357"/>
      <c r="BK489" s="357"/>
      <c r="BL489" s="357"/>
    </row>
    <row r="490" spans="1:64" ht="35.1" customHeight="1">
      <c r="A490" s="528" t="s">
        <v>210</v>
      </c>
      <c r="B490" s="534" t="s">
        <v>406</v>
      </c>
      <c r="C490" s="750"/>
      <c r="D490" s="533" t="s">
        <v>401</v>
      </c>
      <c r="E490" s="533" t="str">
        <f>IF(D491="Ja","Privat finansiering","")</f>
        <v/>
      </c>
      <c r="F490" s="536" t="str">
        <f>IF(D491="Ja","Offentlig finansiering","")</f>
        <v/>
      </c>
      <c r="G490" s="353"/>
      <c r="H490" s="353"/>
      <c r="I490" s="353"/>
      <c r="J490" s="353"/>
      <c r="K490" s="353"/>
      <c r="L490" s="353"/>
      <c r="M490" s="353"/>
      <c r="N490" s="353"/>
      <c r="O490" s="353"/>
      <c r="P490" s="353"/>
      <c r="Q490" s="353"/>
      <c r="R490" s="353"/>
      <c r="S490" s="353"/>
      <c r="T490" s="353"/>
      <c r="U490" s="353"/>
      <c r="V490" s="353"/>
      <c r="W490" s="353"/>
      <c r="X490" s="353"/>
      <c r="Y490" s="353"/>
      <c r="Z490" s="353"/>
      <c r="AA490" s="353"/>
      <c r="AB490" s="353"/>
      <c r="AC490" s="353"/>
      <c r="AD490" s="353"/>
      <c r="AE490" s="353"/>
      <c r="AF490" s="353"/>
      <c r="AG490" s="353"/>
      <c r="AH490" s="353"/>
      <c r="AI490" s="353"/>
      <c r="AJ490" s="353"/>
      <c r="AK490" s="353"/>
      <c r="AL490" s="353"/>
      <c r="AM490" s="353"/>
      <c r="AN490" s="353"/>
      <c r="AO490" s="353"/>
      <c r="AP490" s="353"/>
      <c r="AQ490" s="353"/>
      <c r="AR490" s="353"/>
      <c r="AS490" s="353"/>
      <c r="AT490" s="353"/>
      <c r="AU490" s="353"/>
      <c r="AV490" s="353"/>
      <c r="AW490" s="357"/>
      <c r="AX490" s="357"/>
      <c r="AY490" s="357"/>
      <c r="AZ490" s="357"/>
      <c r="BA490" s="357"/>
      <c r="BB490" s="357"/>
      <c r="BC490" s="357"/>
      <c r="BD490" s="357"/>
      <c r="BE490" s="357"/>
      <c r="BF490" s="357"/>
      <c r="BG490" s="357"/>
      <c r="BH490" s="357"/>
      <c r="BI490" s="357"/>
      <c r="BJ490" s="357"/>
      <c r="BK490" s="357"/>
      <c r="BL490" s="357"/>
    </row>
    <row r="491" spans="1:64" ht="35.1" customHeight="1" thickBot="1">
      <c r="A491" s="335" t="str">
        <f>'3 Samlet budget (AUTOGENERERES)'!F515</f>
        <v/>
      </c>
      <c r="B491" s="508" t="str">
        <f>'3 Samlet budget (AUTOGENERERES)'!F516</f>
        <v/>
      </c>
      <c r="C491" s="751"/>
      <c r="D491" s="514"/>
      <c r="E491" s="539"/>
      <c r="F491" s="516"/>
      <c r="G491" s="353"/>
      <c r="H491" s="353"/>
      <c r="I491" s="353"/>
      <c r="J491" s="353"/>
      <c r="K491" s="353"/>
      <c r="L491" s="353"/>
      <c r="M491" s="353"/>
      <c r="N491" s="353"/>
      <c r="O491" s="353"/>
      <c r="P491" s="353"/>
      <c r="Q491" s="353"/>
      <c r="R491" s="353"/>
      <c r="S491" s="353"/>
      <c r="T491" s="353"/>
      <c r="U491" s="353"/>
      <c r="V491" s="353"/>
      <c r="W491" s="353"/>
      <c r="X491" s="353"/>
      <c r="Y491" s="353"/>
      <c r="Z491" s="353"/>
      <c r="AA491" s="353"/>
      <c r="AB491" s="353"/>
      <c r="AC491" s="353"/>
      <c r="AD491" s="353"/>
      <c r="AE491" s="353"/>
      <c r="AF491" s="353"/>
      <c r="AG491" s="353"/>
      <c r="AH491" s="353"/>
      <c r="AI491" s="353"/>
      <c r="AJ491" s="353"/>
      <c r="AK491" s="353"/>
      <c r="AL491" s="353"/>
      <c r="AM491" s="353"/>
      <c r="AN491" s="353"/>
      <c r="AO491" s="353"/>
      <c r="AP491" s="353"/>
      <c r="AQ491" s="353"/>
      <c r="AR491" s="353"/>
      <c r="AS491" s="353"/>
      <c r="AT491" s="353"/>
      <c r="AU491" s="353"/>
      <c r="AV491" s="353"/>
      <c r="AW491" s="357"/>
      <c r="AX491" s="357"/>
      <c r="AY491" s="357"/>
      <c r="AZ491" s="357"/>
      <c r="BA491" s="357"/>
      <c r="BB491" s="357"/>
      <c r="BC491" s="357"/>
      <c r="BD491" s="357"/>
      <c r="BE491" s="357"/>
      <c r="BF491" s="357"/>
      <c r="BG491" s="357"/>
      <c r="BH491" s="357"/>
      <c r="BI491" s="357"/>
      <c r="BJ491" s="357"/>
      <c r="BK491" s="357"/>
      <c r="BL491" s="357"/>
    </row>
    <row r="492" spans="1:64">
      <c r="A492" s="353"/>
      <c r="B492" s="353"/>
      <c r="C492" s="353"/>
      <c r="D492" s="353"/>
      <c r="E492" s="353"/>
      <c r="F492" s="353"/>
      <c r="G492" s="353"/>
      <c r="H492" s="353"/>
      <c r="I492" s="353"/>
      <c r="J492" s="353"/>
      <c r="K492" s="353"/>
      <c r="L492" s="353"/>
      <c r="M492" s="353"/>
      <c r="N492" s="353"/>
      <c r="O492" s="353"/>
      <c r="P492" s="353"/>
      <c r="Q492" s="353"/>
      <c r="R492" s="353"/>
      <c r="S492" s="353"/>
      <c r="T492" s="353"/>
      <c r="U492" s="353"/>
      <c r="V492" s="353"/>
      <c r="W492" s="353"/>
      <c r="X492" s="353"/>
      <c r="Y492" s="353"/>
      <c r="Z492" s="353"/>
      <c r="AA492" s="353"/>
      <c r="AB492" s="353"/>
      <c r="AC492" s="353"/>
      <c r="AD492" s="353"/>
      <c r="AE492" s="353"/>
      <c r="AF492" s="353"/>
      <c r="AG492" s="353"/>
      <c r="AH492" s="353"/>
      <c r="AI492" s="353"/>
      <c r="AJ492" s="353"/>
      <c r="AK492" s="353"/>
      <c r="AL492" s="353"/>
      <c r="AM492" s="353"/>
      <c r="AN492" s="353"/>
      <c r="AO492" s="353"/>
      <c r="AP492" s="353"/>
      <c r="AQ492" s="353"/>
      <c r="AR492" s="353"/>
      <c r="AS492" s="353"/>
      <c r="AT492" s="353"/>
      <c r="AU492" s="353"/>
      <c r="AV492" s="353"/>
      <c r="AW492" s="357"/>
      <c r="AX492" s="357"/>
      <c r="AY492" s="357"/>
      <c r="AZ492" s="357"/>
      <c r="BA492" s="357"/>
      <c r="BB492" s="357"/>
      <c r="BC492" s="357"/>
      <c r="BD492" s="357"/>
      <c r="BE492" s="357"/>
      <c r="BF492" s="357"/>
      <c r="BG492" s="357"/>
      <c r="BH492" s="357"/>
      <c r="BI492" s="357"/>
      <c r="BJ492" s="357"/>
      <c r="BK492" s="357"/>
      <c r="BL492" s="357"/>
    </row>
    <row r="493" spans="1:64" ht="16.5" thickBot="1">
      <c r="A493" s="354" t="s">
        <v>431</v>
      </c>
      <c r="B493" s="354" t="s">
        <v>203</v>
      </c>
      <c r="C493" s="372" t="s">
        <v>123</v>
      </c>
      <c r="D493" s="370" t="s">
        <v>127</v>
      </c>
      <c r="E493" s="370" t="s">
        <v>128</v>
      </c>
      <c r="F493" s="370" t="s">
        <v>129</v>
      </c>
      <c r="G493" s="370" t="s">
        <v>130</v>
      </c>
      <c r="H493" s="370" t="s">
        <v>131</v>
      </c>
      <c r="I493" s="370" t="s">
        <v>132</v>
      </c>
      <c r="J493" s="370" t="s">
        <v>133</v>
      </c>
      <c r="K493" s="370" t="s">
        <v>134</v>
      </c>
      <c r="L493" s="370" t="s">
        <v>135</v>
      </c>
      <c r="M493" s="370" t="s">
        <v>136</v>
      </c>
      <c r="N493" s="370" t="s">
        <v>137</v>
      </c>
      <c r="O493" s="370" t="s">
        <v>138</v>
      </c>
      <c r="P493" s="370" t="s">
        <v>139</v>
      </c>
      <c r="Q493" s="370" t="s">
        <v>140</v>
      </c>
      <c r="R493" s="370" t="s">
        <v>141</v>
      </c>
      <c r="S493" s="370" t="s">
        <v>142</v>
      </c>
      <c r="T493" s="370" t="s">
        <v>143</v>
      </c>
      <c r="U493" s="370" t="s">
        <v>144</v>
      </c>
      <c r="V493" s="370" t="s">
        <v>145</v>
      </c>
      <c r="W493" s="370" t="s">
        <v>146</v>
      </c>
      <c r="X493" s="370" t="s">
        <v>147</v>
      </c>
      <c r="Y493" s="370" t="s">
        <v>148</v>
      </c>
      <c r="Z493" s="371" t="s">
        <v>155</v>
      </c>
      <c r="AA493" s="357"/>
      <c r="AB493" s="357"/>
      <c r="AC493" s="357"/>
      <c r="AD493" s="357"/>
      <c r="AE493" s="357"/>
      <c r="AF493" s="357"/>
      <c r="AG493" s="357"/>
      <c r="AH493" s="357"/>
      <c r="AI493" s="357"/>
      <c r="AJ493" s="357"/>
      <c r="AK493" s="357"/>
      <c r="AL493" s="357"/>
      <c r="AM493" s="357"/>
      <c r="AN493" s="357"/>
      <c r="AO493" s="357"/>
      <c r="AP493" s="357"/>
      <c r="AQ493" s="357"/>
      <c r="AR493" s="357"/>
      <c r="AS493" s="357"/>
      <c r="AT493" s="357"/>
      <c r="AU493" s="357"/>
      <c r="AV493" s="357"/>
      <c r="AW493" s="357"/>
      <c r="AX493" s="357"/>
      <c r="AY493" s="357"/>
      <c r="AZ493" s="357"/>
      <c r="BA493" s="357"/>
      <c r="BB493" s="357"/>
      <c r="BC493" s="357"/>
      <c r="BD493" s="357"/>
      <c r="BE493" s="357"/>
      <c r="BF493" s="357"/>
      <c r="BG493" s="357"/>
      <c r="BH493" s="357"/>
      <c r="BI493" s="357"/>
      <c r="BJ493" s="357"/>
      <c r="BK493" s="357"/>
      <c r="BL493" s="357"/>
    </row>
    <row r="494" spans="1:64" ht="50.1" customHeight="1">
      <c r="A494" s="736" t="s">
        <v>54</v>
      </c>
      <c r="B494" s="262"/>
      <c r="C494" s="46" t="s">
        <v>124</v>
      </c>
      <c r="D494" s="55"/>
      <c r="E494" s="55"/>
      <c r="F494" s="55"/>
      <c r="G494" s="55"/>
      <c r="H494" s="55"/>
      <c r="I494" s="55"/>
      <c r="J494" s="55"/>
      <c r="K494" s="55"/>
      <c r="L494" s="55"/>
      <c r="M494" s="55"/>
      <c r="N494" s="55"/>
      <c r="O494" s="55"/>
      <c r="P494" s="55"/>
      <c r="Q494" s="55"/>
      <c r="R494" s="55"/>
      <c r="S494" s="55"/>
      <c r="T494" s="55"/>
      <c r="U494" s="55"/>
      <c r="V494" s="55"/>
      <c r="W494" s="55"/>
      <c r="X494" s="55"/>
      <c r="Y494" s="55"/>
      <c r="Z494" s="57"/>
      <c r="AA494" s="58"/>
      <c r="AB494" s="58"/>
      <c r="AC494" s="58"/>
      <c r="AD494" s="58"/>
      <c r="AE494" s="58"/>
      <c r="AF494" s="58"/>
      <c r="AG494" s="58"/>
      <c r="AH494" s="58"/>
      <c r="AI494" s="58"/>
      <c r="AJ494" s="58"/>
      <c r="AK494" s="58"/>
      <c r="AL494" s="58"/>
      <c r="AM494" s="58"/>
      <c r="AN494" s="58"/>
      <c r="AO494" s="58"/>
      <c r="AP494" s="58"/>
      <c r="AQ494" s="58"/>
      <c r="AR494" s="58"/>
      <c r="AS494" s="58"/>
      <c r="AT494" s="58"/>
      <c r="AU494" s="58"/>
      <c r="AV494" s="59"/>
      <c r="AW494" s="357"/>
      <c r="AX494" s="357"/>
      <c r="AY494" s="357"/>
      <c r="AZ494" s="357"/>
      <c r="BA494" s="357"/>
      <c r="BB494" s="357"/>
      <c r="BC494" s="357"/>
      <c r="BD494" s="357"/>
      <c r="BE494" s="357"/>
      <c r="BF494" s="357"/>
      <c r="BG494" s="357"/>
      <c r="BH494" s="357"/>
      <c r="BI494" s="357"/>
      <c r="BJ494" s="357"/>
      <c r="BK494" s="357"/>
      <c r="BL494" s="357"/>
    </row>
    <row r="495" spans="1:64" ht="14.45" customHeight="1">
      <c r="A495" s="738"/>
      <c r="B495" s="255"/>
      <c r="C495" s="37" t="s">
        <v>125</v>
      </c>
      <c r="D495" s="42"/>
      <c r="E495" s="42"/>
      <c r="F495" s="42"/>
      <c r="G495" s="42"/>
      <c r="H495" s="42"/>
      <c r="I495" s="42"/>
      <c r="J495" s="42"/>
      <c r="K495" s="42"/>
      <c r="L495" s="42"/>
      <c r="M495" s="42"/>
      <c r="N495" s="42"/>
      <c r="O495" s="42"/>
      <c r="P495" s="42"/>
      <c r="Q495" s="42"/>
      <c r="R495" s="42"/>
      <c r="S495" s="42"/>
      <c r="T495" s="42"/>
      <c r="U495" s="42"/>
      <c r="V495" s="42"/>
      <c r="W495" s="42"/>
      <c r="X495" s="42"/>
      <c r="Y495" s="42"/>
      <c r="Z495" s="60"/>
      <c r="AA495" s="44"/>
      <c r="AB495" s="44"/>
      <c r="AC495" s="44"/>
      <c r="AD495" s="44"/>
      <c r="AE495" s="44"/>
      <c r="AF495" s="44"/>
      <c r="AG495" s="44"/>
      <c r="AH495" s="44"/>
      <c r="AI495" s="44"/>
      <c r="AJ495" s="44"/>
      <c r="AK495" s="44"/>
      <c r="AL495" s="44"/>
      <c r="AM495" s="44"/>
      <c r="AN495" s="44"/>
      <c r="AO495" s="44"/>
      <c r="AP495" s="44"/>
      <c r="AQ495" s="44"/>
      <c r="AR495" s="44"/>
      <c r="AS495" s="44"/>
      <c r="AT495" s="44"/>
      <c r="AU495" s="44"/>
      <c r="AV495" s="61"/>
      <c r="AW495" s="357"/>
      <c r="AX495" s="357"/>
      <c r="AY495" s="357"/>
      <c r="AZ495" s="357"/>
      <c r="BA495" s="357"/>
      <c r="BB495" s="357"/>
      <c r="BC495" s="357"/>
      <c r="BD495" s="357"/>
      <c r="BE495" s="357"/>
      <c r="BF495" s="357"/>
      <c r="BG495" s="357"/>
      <c r="BH495" s="357"/>
      <c r="BI495" s="357"/>
      <c r="BJ495" s="357"/>
      <c r="BK495" s="357"/>
      <c r="BL495" s="357"/>
    </row>
    <row r="496" spans="1:64" ht="14.45" customHeight="1" thickBot="1">
      <c r="A496" s="738"/>
      <c r="B496" s="256" t="str">
        <f>_xlfn.CONCAT(SUM('1 Budgetskema (UDFYLDES)'!D496:AV496)," timer")</f>
        <v>0 timer</v>
      </c>
      <c r="C496" s="37" t="s">
        <v>9</v>
      </c>
      <c r="D496" s="42"/>
      <c r="E496" s="42"/>
      <c r="F496" s="42"/>
      <c r="G496" s="42"/>
      <c r="H496" s="42"/>
      <c r="I496" s="42"/>
      <c r="J496" s="42"/>
      <c r="K496" s="42"/>
      <c r="L496" s="42"/>
      <c r="M496" s="42"/>
      <c r="N496" s="42"/>
      <c r="O496" s="42"/>
      <c r="P496" s="42"/>
      <c r="Q496" s="42"/>
      <c r="R496" s="42"/>
      <c r="S496" s="42"/>
      <c r="T496" s="42"/>
      <c r="U496" s="42"/>
      <c r="V496" s="42"/>
      <c r="W496" s="42"/>
      <c r="X496" s="42"/>
      <c r="Y496" s="42"/>
      <c r="Z496" s="60"/>
      <c r="AA496" s="44"/>
      <c r="AB496" s="44"/>
      <c r="AC496" s="44"/>
      <c r="AD496" s="44"/>
      <c r="AE496" s="44"/>
      <c r="AF496" s="44"/>
      <c r="AG496" s="44"/>
      <c r="AH496" s="44"/>
      <c r="AI496" s="44"/>
      <c r="AJ496" s="44"/>
      <c r="AK496" s="44"/>
      <c r="AL496" s="44"/>
      <c r="AM496" s="44"/>
      <c r="AN496" s="44"/>
      <c r="AO496" s="44"/>
      <c r="AP496" s="44"/>
      <c r="AQ496" s="44"/>
      <c r="AR496" s="44"/>
      <c r="AS496" s="44"/>
      <c r="AT496" s="44"/>
      <c r="AU496" s="44"/>
      <c r="AV496" s="61"/>
      <c r="AW496" s="357"/>
      <c r="AX496" s="357"/>
      <c r="AY496" s="357"/>
      <c r="AZ496" s="357"/>
      <c r="BA496" s="357"/>
      <c r="BB496" s="357"/>
      <c r="BC496" s="357"/>
      <c r="BD496" s="357"/>
      <c r="BE496" s="357"/>
      <c r="BF496" s="357"/>
      <c r="BG496" s="357"/>
      <c r="BH496" s="357"/>
      <c r="BI496" s="357"/>
      <c r="BJ496" s="357"/>
      <c r="BK496" s="357"/>
      <c r="BL496" s="357"/>
    </row>
    <row r="497" spans="1:64" ht="14.45" customHeight="1" thickBot="1">
      <c r="A497" s="737"/>
      <c r="B497" s="257">
        <f>SUM('1 Budgetskema (UDFYLDES)'!D497:AV497)</f>
        <v>0</v>
      </c>
      <c r="C497" s="38" t="s">
        <v>126</v>
      </c>
      <c r="D497" s="52" t="str">
        <f>IF(D495*D496=0,"",(D495*D496))</f>
        <v/>
      </c>
      <c r="E497" s="52" t="str">
        <f t="shared" ref="E497:AV497" si="32">IF(E495*E496=0,"",(E495*E496))</f>
        <v/>
      </c>
      <c r="F497" s="52" t="str">
        <f t="shared" si="32"/>
        <v/>
      </c>
      <c r="G497" s="52" t="str">
        <f t="shared" si="32"/>
        <v/>
      </c>
      <c r="H497" s="52" t="str">
        <f t="shared" si="32"/>
        <v/>
      </c>
      <c r="I497" s="52" t="str">
        <f t="shared" si="32"/>
        <v/>
      </c>
      <c r="J497" s="52" t="str">
        <f t="shared" si="32"/>
        <v/>
      </c>
      <c r="K497" s="52" t="str">
        <f t="shared" si="32"/>
        <v/>
      </c>
      <c r="L497" s="52" t="str">
        <f t="shared" si="32"/>
        <v/>
      </c>
      <c r="M497" s="52" t="str">
        <f t="shared" si="32"/>
        <v/>
      </c>
      <c r="N497" s="52" t="str">
        <f t="shared" si="32"/>
        <v/>
      </c>
      <c r="O497" s="52" t="str">
        <f t="shared" si="32"/>
        <v/>
      </c>
      <c r="P497" s="52" t="str">
        <f t="shared" si="32"/>
        <v/>
      </c>
      <c r="Q497" s="52" t="str">
        <f t="shared" si="32"/>
        <v/>
      </c>
      <c r="R497" s="52" t="str">
        <f t="shared" si="32"/>
        <v/>
      </c>
      <c r="S497" s="52" t="str">
        <f t="shared" si="32"/>
        <v/>
      </c>
      <c r="T497" s="52" t="str">
        <f t="shared" si="32"/>
        <v/>
      </c>
      <c r="U497" s="52" t="str">
        <f t="shared" si="32"/>
        <v/>
      </c>
      <c r="V497" s="52" t="str">
        <f t="shared" si="32"/>
        <v/>
      </c>
      <c r="W497" s="52" t="str">
        <f t="shared" si="32"/>
        <v/>
      </c>
      <c r="X497" s="52" t="str">
        <f t="shared" si="32"/>
        <v/>
      </c>
      <c r="Y497" s="52" t="str">
        <f t="shared" si="32"/>
        <v/>
      </c>
      <c r="Z497" s="65" t="str">
        <f t="shared" si="32"/>
        <v/>
      </c>
      <c r="AA497" s="66" t="str">
        <f t="shared" si="32"/>
        <v/>
      </c>
      <c r="AB497" s="66" t="str">
        <f t="shared" si="32"/>
        <v/>
      </c>
      <c r="AC497" s="66" t="str">
        <f t="shared" si="32"/>
        <v/>
      </c>
      <c r="AD497" s="66" t="str">
        <f t="shared" si="32"/>
        <v/>
      </c>
      <c r="AE497" s="66" t="str">
        <f t="shared" si="32"/>
        <v/>
      </c>
      <c r="AF497" s="66" t="str">
        <f t="shared" si="32"/>
        <v/>
      </c>
      <c r="AG497" s="66" t="str">
        <f t="shared" si="32"/>
        <v/>
      </c>
      <c r="AH497" s="66" t="str">
        <f t="shared" si="32"/>
        <v/>
      </c>
      <c r="AI497" s="66" t="str">
        <f t="shared" si="32"/>
        <v/>
      </c>
      <c r="AJ497" s="66" t="str">
        <f t="shared" si="32"/>
        <v/>
      </c>
      <c r="AK497" s="66" t="str">
        <f t="shared" si="32"/>
        <v/>
      </c>
      <c r="AL497" s="66" t="str">
        <f t="shared" si="32"/>
        <v/>
      </c>
      <c r="AM497" s="66" t="str">
        <f t="shared" si="32"/>
        <v/>
      </c>
      <c r="AN497" s="66" t="str">
        <f t="shared" si="32"/>
        <v/>
      </c>
      <c r="AO497" s="66" t="str">
        <f t="shared" si="32"/>
        <v/>
      </c>
      <c r="AP497" s="66" t="str">
        <f t="shared" si="32"/>
        <v/>
      </c>
      <c r="AQ497" s="66" t="str">
        <f t="shared" si="32"/>
        <v/>
      </c>
      <c r="AR497" s="66" t="str">
        <f t="shared" si="32"/>
        <v/>
      </c>
      <c r="AS497" s="66" t="str">
        <f t="shared" si="32"/>
        <v/>
      </c>
      <c r="AT497" s="66" t="str">
        <f t="shared" si="32"/>
        <v/>
      </c>
      <c r="AU497" s="66" t="str">
        <f t="shared" si="32"/>
        <v/>
      </c>
      <c r="AV497" s="67" t="str">
        <f t="shared" si="32"/>
        <v/>
      </c>
      <c r="AW497" s="357"/>
      <c r="AX497" s="357"/>
      <c r="AY497" s="357"/>
      <c r="AZ497" s="357"/>
      <c r="BA497" s="357"/>
      <c r="BB497" s="357"/>
      <c r="BC497" s="357"/>
      <c r="BD497" s="357"/>
      <c r="BE497" s="357"/>
      <c r="BF497" s="357"/>
      <c r="BG497" s="357"/>
      <c r="BH497" s="357"/>
      <c r="BI497" s="357"/>
      <c r="BJ497" s="357"/>
      <c r="BK497" s="357"/>
      <c r="BL497" s="357"/>
    </row>
    <row r="498" spans="1:64" ht="50.1" customHeight="1">
      <c r="A498" s="738" t="s">
        <v>3</v>
      </c>
      <c r="B498" s="258"/>
      <c r="C498" s="41" t="s">
        <v>124</v>
      </c>
      <c r="D498" s="145"/>
      <c r="E498" s="56"/>
      <c r="F498" s="56"/>
      <c r="G498" s="56"/>
      <c r="H498" s="56"/>
      <c r="I498" s="56"/>
      <c r="J498" s="56"/>
      <c r="K498" s="56"/>
      <c r="L498" s="56"/>
      <c r="M498" s="56"/>
      <c r="N498" s="56"/>
      <c r="O498" s="56"/>
      <c r="P498" s="56"/>
      <c r="Q498" s="56"/>
      <c r="R498" s="56"/>
      <c r="S498" s="56"/>
      <c r="T498" s="56"/>
      <c r="U498" s="56"/>
      <c r="V498" s="56"/>
      <c r="W498" s="56"/>
      <c r="X498" s="56"/>
      <c r="Y498" s="56"/>
      <c r="Z498" s="60"/>
      <c r="AA498" s="44"/>
      <c r="AB498" s="44"/>
      <c r="AC498" s="44"/>
      <c r="AD498" s="44"/>
      <c r="AE498" s="44"/>
      <c r="AF498" s="44"/>
      <c r="AG498" s="44"/>
      <c r="AH498" s="44"/>
      <c r="AI498" s="44"/>
      <c r="AJ498" s="44"/>
      <c r="AK498" s="44"/>
      <c r="AL498" s="44"/>
      <c r="AM498" s="44"/>
      <c r="AN498" s="44"/>
      <c r="AO498" s="44"/>
      <c r="AP498" s="44"/>
      <c r="AQ498" s="44"/>
      <c r="AR498" s="44"/>
      <c r="AS498" s="44"/>
      <c r="AT498" s="44"/>
      <c r="AU498" s="44"/>
      <c r="AV498" s="61"/>
      <c r="AW498" s="357"/>
      <c r="AX498" s="357"/>
      <c r="AY498" s="357"/>
      <c r="AZ498" s="357"/>
      <c r="BA498" s="357"/>
      <c r="BB498" s="357"/>
      <c r="BC498" s="357"/>
      <c r="BD498" s="357"/>
      <c r="BE498" s="357"/>
      <c r="BF498" s="357"/>
      <c r="BG498" s="357"/>
      <c r="BH498" s="357"/>
      <c r="BI498" s="357"/>
      <c r="BJ498" s="357"/>
      <c r="BK498" s="357"/>
      <c r="BL498" s="357"/>
    </row>
    <row r="499" spans="1:64" ht="14.45" customHeight="1">
      <c r="A499" s="738"/>
      <c r="B499" s="259"/>
      <c r="C499" s="37" t="s">
        <v>125</v>
      </c>
      <c r="D499" s="42"/>
      <c r="E499" s="42"/>
      <c r="F499" s="42"/>
      <c r="G499" s="42"/>
      <c r="H499" s="42"/>
      <c r="I499" s="42"/>
      <c r="J499" s="42"/>
      <c r="K499" s="42"/>
      <c r="L499" s="42"/>
      <c r="M499" s="42"/>
      <c r="N499" s="42"/>
      <c r="O499" s="42"/>
      <c r="P499" s="42"/>
      <c r="Q499" s="42"/>
      <c r="R499" s="42"/>
      <c r="S499" s="42"/>
      <c r="T499" s="42"/>
      <c r="U499" s="42"/>
      <c r="V499" s="42"/>
      <c r="W499" s="42"/>
      <c r="X499" s="42"/>
      <c r="Y499" s="42"/>
      <c r="Z499" s="60"/>
      <c r="AA499" s="44"/>
      <c r="AB499" s="44"/>
      <c r="AC499" s="44"/>
      <c r="AD499" s="44"/>
      <c r="AE499" s="44"/>
      <c r="AF499" s="44"/>
      <c r="AG499" s="44"/>
      <c r="AH499" s="44"/>
      <c r="AI499" s="44"/>
      <c r="AJ499" s="44"/>
      <c r="AK499" s="44"/>
      <c r="AL499" s="44"/>
      <c r="AM499" s="44"/>
      <c r="AN499" s="44"/>
      <c r="AO499" s="44"/>
      <c r="AP499" s="44"/>
      <c r="AQ499" s="44"/>
      <c r="AR499" s="44"/>
      <c r="AS499" s="44"/>
      <c r="AT499" s="44"/>
      <c r="AU499" s="44"/>
      <c r="AV499" s="61"/>
      <c r="AW499" s="357"/>
      <c r="AX499" s="357"/>
      <c r="AY499" s="357"/>
      <c r="AZ499" s="357"/>
      <c r="BA499" s="357"/>
      <c r="BB499" s="357"/>
      <c r="BC499" s="357"/>
      <c r="BD499" s="357"/>
      <c r="BE499" s="357"/>
      <c r="BF499" s="357"/>
      <c r="BG499" s="357"/>
      <c r="BH499" s="357"/>
      <c r="BI499" s="357"/>
      <c r="BJ499" s="357"/>
      <c r="BK499" s="357"/>
      <c r="BL499" s="357"/>
    </row>
    <row r="500" spans="1:64" ht="14.45" customHeight="1">
      <c r="A500" s="738"/>
      <c r="B500" s="259"/>
      <c r="C500" s="37" t="s">
        <v>9</v>
      </c>
      <c r="D500" s="42"/>
      <c r="E500" s="42"/>
      <c r="F500" s="42"/>
      <c r="G500" s="42"/>
      <c r="H500" s="42"/>
      <c r="I500" s="42"/>
      <c r="J500" s="42"/>
      <c r="K500" s="42"/>
      <c r="L500" s="42"/>
      <c r="M500" s="42"/>
      <c r="N500" s="42"/>
      <c r="O500" s="42"/>
      <c r="P500" s="42"/>
      <c r="Q500" s="42"/>
      <c r="R500" s="42"/>
      <c r="S500" s="42"/>
      <c r="T500" s="42"/>
      <c r="U500" s="42"/>
      <c r="V500" s="42"/>
      <c r="W500" s="42"/>
      <c r="X500" s="42"/>
      <c r="Y500" s="42"/>
      <c r="Z500" s="60"/>
      <c r="AA500" s="44"/>
      <c r="AB500" s="44"/>
      <c r="AC500" s="44"/>
      <c r="AD500" s="44"/>
      <c r="AE500" s="44"/>
      <c r="AF500" s="44"/>
      <c r="AG500" s="44"/>
      <c r="AH500" s="44"/>
      <c r="AI500" s="44"/>
      <c r="AJ500" s="44"/>
      <c r="AK500" s="44"/>
      <c r="AL500" s="44"/>
      <c r="AM500" s="44"/>
      <c r="AN500" s="44"/>
      <c r="AO500" s="44"/>
      <c r="AP500" s="44"/>
      <c r="AQ500" s="44"/>
      <c r="AR500" s="44"/>
      <c r="AS500" s="44"/>
      <c r="AT500" s="44"/>
      <c r="AU500" s="44"/>
      <c r="AV500" s="61"/>
      <c r="AW500" s="357"/>
      <c r="AX500" s="357"/>
      <c r="AY500" s="357"/>
      <c r="AZ500" s="357"/>
      <c r="BA500" s="357"/>
      <c r="BB500" s="357"/>
      <c r="BC500" s="357"/>
      <c r="BD500" s="357"/>
      <c r="BE500" s="357"/>
      <c r="BF500" s="357"/>
      <c r="BG500" s="357"/>
      <c r="BH500" s="357"/>
      <c r="BI500" s="357"/>
      <c r="BJ500" s="357"/>
      <c r="BK500" s="357"/>
      <c r="BL500" s="357"/>
    </row>
    <row r="501" spans="1:64" ht="14.45" customHeight="1" thickBot="1">
      <c r="A501" s="738"/>
      <c r="B501" s="260">
        <f>SUM('1 Budgetskema (UDFYLDES)'!D501:AV501)</f>
        <v>0</v>
      </c>
      <c r="C501" s="40" t="s">
        <v>126</v>
      </c>
      <c r="D501" s="51" t="str">
        <f t="shared" ref="D501:AV501" si="33">IF(D499*D500=0,"",(D499*D500))</f>
        <v/>
      </c>
      <c r="E501" s="51" t="str">
        <f t="shared" si="33"/>
        <v/>
      </c>
      <c r="F501" s="51" t="str">
        <f t="shared" si="33"/>
        <v/>
      </c>
      <c r="G501" s="51" t="str">
        <f t="shared" si="33"/>
        <v/>
      </c>
      <c r="H501" s="51" t="str">
        <f t="shared" si="33"/>
        <v/>
      </c>
      <c r="I501" s="51" t="str">
        <f t="shared" si="33"/>
        <v/>
      </c>
      <c r="J501" s="51" t="str">
        <f t="shared" si="33"/>
        <v/>
      </c>
      <c r="K501" s="51" t="str">
        <f t="shared" si="33"/>
        <v/>
      </c>
      <c r="L501" s="51" t="str">
        <f t="shared" si="33"/>
        <v/>
      </c>
      <c r="M501" s="51" t="str">
        <f t="shared" si="33"/>
        <v/>
      </c>
      <c r="N501" s="51" t="str">
        <f t="shared" si="33"/>
        <v/>
      </c>
      <c r="O501" s="51" t="str">
        <f t="shared" si="33"/>
        <v/>
      </c>
      <c r="P501" s="51" t="str">
        <f t="shared" si="33"/>
        <v/>
      </c>
      <c r="Q501" s="51" t="str">
        <f t="shared" si="33"/>
        <v/>
      </c>
      <c r="R501" s="51" t="str">
        <f t="shared" si="33"/>
        <v/>
      </c>
      <c r="S501" s="51" t="str">
        <f t="shared" si="33"/>
        <v/>
      </c>
      <c r="T501" s="51" t="str">
        <f t="shared" si="33"/>
        <v/>
      </c>
      <c r="U501" s="51" t="str">
        <f t="shared" si="33"/>
        <v/>
      </c>
      <c r="V501" s="51" t="str">
        <f t="shared" si="33"/>
        <v/>
      </c>
      <c r="W501" s="51" t="str">
        <f t="shared" si="33"/>
        <v/>
      </c>
      <c r="X501" s="51" t="str">
        <f t="shared" si="33"/>
        <v/>
      </c>
      <c r="Y501" s="51" t="str">
        <f t="shared" si="33"/>
        <v/>
      </c>
      <c r="Z501" s="65" t="str">
        <f t="shared" si="33"/>
        <v/>
      </c>
      <c r="AA501" s="66" t="str">
        <f t="shared" si="33"/>
        <v/>
      </c>
      <c r="AB501" s="66" t="str">
        <f t="shared" si="33"/>
        <v/>
      </c>
      <c r="AC501" s="66" t="str">
        <f t="shared" si="33"/>
        <v/>
      </c>
      <c r="AD501" s="66" t="str">
        <f t="shared" si="33"/>
        <v/>
      </c>
      <c r="AE501" s="66" t="str">
        <f t="shared" si="33"/>
        <v/>
      </c>
      <c r="AF501" s="66" t="str">
        <f t="shared" si="33"/>
        <v/>
      </c>
      <c r="AG501" s="66" t="str">
        <f t="shared" si="33"/>
        <v/>
      </c>
      <c r="AH501" s="66" t="str">
        <f t="shared" si="33"/>
        <v/>
      </c>
      <c r="AI501" s="66" t="str">
        <f t="shared" si="33"/>
        <v/>
      </c>
      <c r="AJ501" s="66" t="str">
        <f t="shared" si="33"/>
        <v/>
      </c>
      <c r="AK501" s="66" t="str">
        <f t="shared" si="33"/>
        <v/>
      </c>
      <c r="AL501" s="66" t="str">
        <f t="shared" si="33"/>
        <v/>
      </c>
      <c r="AM501" s="66" t="str">
        <f t="shared" si="33"/>
        <v/>
      </c>
      <c r="AN501" s="66" t="str">
        <f t="shared" si="33"/>
        <v/>
      </c>
      <c r="AO501" s="66" t="str">
        <f t="shared" si="33"/>
        <v/>
      </c>
      <c r="AP501" s="66" t="str">
        <f t="shared" si="33"/>
        <v/>
      </c>
      <c r="AQ501" s="66" t="str">
        <f t="shared" si="33"/>
        <v/>
      </c>
      <c r="AR501" s="66" t="str">
        <f t="shared" si="33"/>
        <v/>
      </c>
      <c r="AS501" s="66" t="str">
        <f t="shared" si="33"/>
        <v/>
      </c>
      <c r="AT501" s="66" t="str">
        <f t="shared" si="33"/>
        <v/>
      </c>
      <c r="AU501" s="66" t="str">
        <f t="shared" si="33"/>
        <v/>
      </c>
      <c r="AV501" s="67" t="str">
        <f t="shared" si="33"/>
        <v/>
      </c>
      <c r="AW501" s="357"/>
      <c r="AX501" s="357"/>
      <c r="AY501" s="357"/>
      <c r="AZ501" s="357"/>
      <c r="BA501" s="357"/>
      <c r="BB501" s="357"/>
      <c r="BC501" s="357"/>
      <c r="BD501" s="357"/>
      <c r="BE501" s="357"/>
      <c r="BF501" s="357"/>
      <c r="BG501" s="357"/>
      <c r="BH501" s="357"/>
      <c r="BI501" s="357"/>
      <c r="BJ501" s="357"/>
      <c r="BK501" s="357"/>
      <c r="BL501" s="357"/>
    </row>
    <row r="502" spans="1:64" ht="50.1" customHeight="1" thickBot="1">
      <c r="A502" s="735" t="s">
        <v>56</v>
      </c>
      <c r="B502" s="258"/>
      <c r="C502" s="39" t="s">
        <v>124</v>
      </c>
      <c r="D502" s="55"/>
      <c r="E502" s="55"/>
      <c r="F502" s="55"/>
      <c r="G502" s="55"/>
      <c r="H502" s="55"/>
      <c r="I502" s="55"/>
      <c r="J502" s="55"/>
      <c r="K502" s="55"/>
      <c r="L502" s="55"/>
      <c r="M502" s="55"/>
      <c r="N502" s="55"/>
      <c r="O502" s="55"/>
      <c r="P502" s="55"/>
      <c r="Q502" s="55"/>
      <c r="R502" s="55"/>
      <c r="S502" s="55"/>
      <c r="T502" s="55"/>
      <c r="U502" s="55"/>
      <c r="V502" s="55"/>
      <c r="W502" s="55"/>
      <c r="X502" s="55"/>
      <c r="Y502" s="55"/>
      <c r="Z502" s="60"/>
      <c r="AA502" s="44"/>
      <c r="AB502" s="44"/>
      <c r="AC502" s="44"/>
      <c r="AD502" s="44"/>
      <c r="AE502" s="44"/>
      <c r="AF502" s="44"/>
      <c r="AG502" s="44"/>
      <c r="AH502" s="44"/>
      <c r="AI502" s="44"/>
      <c r="AJ502" s="44"/>
      <c r="AK502" s="44"/>
      <c r="AL502" s="44"/>
      <c r="AM502" s="44"/>
      <c r="AN502" s="44"/>
      <c r="AO502" s="44"/>
      <c r="AP502" s="44"/>
      <c r="AQ502" s="44"/>
      <c r="AR502" s="44"/>
      <c r="AS502" s="44"/>
      <c r="AT502" s="44"/>
      <c r="AU502" s="44"/>
      <c r="AV502" s="61"/>
      <c r="AW502" s="357"/>
      <c r="AX502" s="357"/>
      <c r="AY502" s="357"/>
      <c r="AZ502" s="357"/>
      <c r="BA502" s="357"/>
      <c r="BB502" s="357"/>
      <c r="BC502" s="357"/>
      <c r="BD502" s="357"/>
      <c r="BE502" s="357"/>
      <c r="BF502" s="357"/>
      <c r="BG502" s="357"/>
      <c r="BH502" s="357"/>
      <c r="BI502" s="357"/>
      <c r="BJ502" s="357"/>
      <c r="BK502" s="357"/>
      <c r="BL502" s="357"/>
    </row>
    <row r="503" spans="1:64" ht="14.45" customHeight="1" thickBot="1">
      <c r="A503" s="735"/>
      <c r="B503" s="261">
        <f>SUM('1 Budgetskema (UDFYLDES)'!D503:AV503)</f>
        <v>0</v>
      </c>
      <c r="C503" s="38" t="s">
        <v>126</v>
      </c>
      <c r="D503" s="53"/>
      <c r="E503" s="53"/>
      <c r="F503" s="53"/>
      <c r="G503" s="53"/>
      <c r="H503" s="53"/>
      <c r="I503" s="53"/>
      <c r="J503" s="53"/>
      <c r="K503" s="53"/>
      <c r="L503" s="53"/>
      <c r="M503" s="53"/>
      <c r="N503" s="53"/>
      <c r="O503" s="53"/>
      <c r="P503" s="53"/>
      <c r="Q503" s="53"/>
      <c r="R503" s="53"/>
      <c r="S503" s="53"/>
      <c r="T503" s="53"/>
      <c r="U503" s="53"/>
      <c r="V503" s="53"/>
      <c r="W503" s="53"/>
      <c r="X503" s="53"/>
      <c r="Y503" s="53"/>
      <c r="Z503" s="60"/>
      <c r="AA503" s="44"/>
      <c r="AB503" s="44"/>
      <c r="AC503" s="44"/>
      <c r="AD503" s="44"/>
      <c r="AE503" s="44"/>
      <c r="AF503" s="44"/>
      <c r="AG503" s="44"/>
      <c r="AH503" s="44"/>
      <c r="AI503" s="44"/>
      <c r="AJ503" s="44"/>
      <c r="AK503" s="44"/>
      <c r="AL503" s="44"/>
      <c r="AM503" s="44"/>
      <c r="AN503" s="44"/>
      <c r="AO503" s="44"/>
      <c r="AP503" s="44"/>
      <c r="AQ503" s="44"/>
      <c r="AR503" s="44"/>
      <c r="AS503" s="44"/>
      <c r="AT503" s="44"/>
      <c r="AU503" s="44"/>
      <c r="AV503" s="61"/>
      <c r="AW503" s="357"/>
      <c r="AX503" s="357"/>
      <c r="AY503" s="357"/>
      <c r="AZ503" s="357"/>
      <c r="BA503" s="357"/>
      <c r="BB503" s="357"/>
      <c r="BC503" s="357"/>
      <c r="BD503" s="357"/>
      <c r="BE503" s="357"/>
      <c r="BF503" s="357"/>
      <c r="BG503" s="357"/>
      <c r="BH503" s="357"/>
      <c r="BI503" s="357"/>
      <c r="BJ503" s="357"/>
      <c r="BK503" s="357"/>
      <c r="BL503" s="357"/>
    </row>
    <row r="504" spans="1:64" ht="50.1" customHeight="1" thickBot="1">
      <c r="A504" s="735" t="s">
        <v>24</v>
      </c>
      <c r="B504" s="258"/>
      <c r="C504" s="39" t="s">
        <v>124</v>
      </c>
      <c r="D504" s="55"/>
      <c r="E504" s="55"/>
      <c r="F504" s="55"/>
      <c r="G504" s="55"/>
      <c r="H504" s="55"/>
      <c r="I504" s="55"/>
      <c r="J504" s="55"/>
      <c r="K504" s="55"/>
      <c r="L504" s="55"/>
      <c r="M504" s="55"/>
      <c r="N504" s="55"/>
      <c r="O504" s="55"/>
      <c r="P504" s="55"/>
      <c r="Q504" s="55"/>
      <c r="R504" s="55"/>
      <c r="S504" s="55"/>
      <c r="T504" s="55"/>
      <c r="U504" s="55"/>
      <c r="V504" s="55"/>
      <c r="W504" s="55"/>
      <c r="X504" s="55"/>
      <c r="Y504" s="55"/>
      <c r="Z504" s="60"/>
      <c r="AA504" s="44"/>
      <c r="AB504" s="44"/>
      <c r="AC504" s="44"/>
      <c r="AD504" s="44"/>
      <c r="AE504" s="44"/>
      <c r="AF504" s="44"/>
      <c r="AG504" s="44"/>
      <c r="AH504" s="44"/>
      <c r="AI504" s="44"/>
      <c r="AJ504" s="44"/>
      <c r="AK504" s="44"/>
      <c r="AL504" s="44"/>
      <c r="AM504" s="44"/>
      <c r="AN504" s="44"/>
      <c r="AO504" s="44"/>
      <c r="AP504" s="44"/>
      <c r="AQ504" s="44"/>
      <c r="AR504" s="44"/>
      <c r="AS504" s="44"/>
      <c r="AT504" s="44"/>
      <c r="AU504" s="44"/>
      <c r="AV504" s="61"/>
      <c r="AW504" s="357"/>
      <c r="AX504" s="357"/>
      <c r="AY504" s="357"/>
      <c r="AZ504" s="357"/>
      <c r="BA504" s="357"/>
      <c r="BB504" s="357"/>
      <c r="BC504" s="357"/>
      <c r="BD504" s="357"/>
      <c r="BE504" s="357"/>
      <c r="BF504" s="357"/>
      <c r="BG504" s="357"/>
      <c r="BH504" s="357"/>
      <c r="BI504" s="357"/>
      <c r="BJ504" s="357"/>
      <c r="BK504" s="357"/>
      <c r="BL504" s="357"/>
    </row>
    <row r="505" spans="1:64" ht="14.45" customHeight="1" thickBot="1">
      <c r="A505" s="735"/>
      <c r="B505" s="261">
        <f>SUM('1 Budgetskema (UDFYLDES)'!D505:AV505)</f>
        <v>0</v>
      </c>
      <c r="C505" s="40" t="s">
        <v>126</v>
      </c>
      <c r="D505" s="53"/>
      <c r="E505" s="53"/>
      <c r="F505" s="53"/>
      <c r="G505" s="53"/>
      <c r="H505" s="53"/>
      <c r="I505" s="53"/>
      <c r="J505" s="53"/>
      <c r="K505" s="53"/>
      <c r="L505" s="53"/>
      <c r="M505" s="53"/>
      <c r="N505" s="53"/>
      <c r="O505" s="53"/>
      <c r="P505" s="53"/>
      <c r="Q505" s="53"/>
      <c r="R505" s="53"/>
      <c r="S505" s="53"/>
      <c r="T505" s="53"/>
      <c r="U505" s="53"/>
      <c r="V505" s="53"/>
      <c r="W505" s="53"/>
      <c r="X505" s="53"/>
      <c r="Y505" s="53"/>
      <c r="Z505" s="60"/>
      <c r="AA505" s="44"/>
      <c r="AB505" s="44"/>
      <c r="AC505" s="44"/>
      <c r="AD505" s="44"/>
      <c r="AE505" s="44"/>
      <c r="AF505" s="44"/>
      <c r="AG505" s="44"/>
      <c r="AH505" s="44"/>
      <c r="AI505" s="44"/>
      <c r="AJ505" s="44"/>
      <c r="AK505" s="44"/>
      <c r="AL505" s="44"/>
      <c r="AM505" s="44"/>
      <c r="AN505" s="44"/>
      <c r="AO505" s="44"/>
      <c r="AP505" s="44"/>
      <c r="AQ505" s="44"/>
      <c r="AR505" s="44"/>
      <c r="AS505" s="44"/>
      <c r="AT505" s="44"/>
      <c r="AU505" s="44"/>
      <c r="AV505" s="61"/>
      <c r="AW505" s="357"/>
      <c r="AX505" s="357"/>
      <c r="AY505" s="357"/>
      <c r="AZ505" s="357"/>
      <c r="BA505" s="357"/>
      <c r="BB505" s="357"/>
      <c r="BC505" s="357"/>
      <c r="BD505" s="357"/>
      <c r="BE505" s="357"/>
      <c r="BF505" s="357"/>
      <c r="BG505" s="357"/>
      <c r="BH505" s="357"/>
      <c r="BI505" s="357"/>
      <c r="BJ505" s="357"/>
      <c r="BK505" s="357"/>
      <c r="BL505" s="357"/>
    </row>
    <row r="506" spans="1:64" ht="50.1" customHeight="1">
      <c r="A506" s="736" t="s">
        <v>149</v>
      </c>
      <c r="B506" s="258"/>
      <c r="C506" s="39" t="s">
        <v>173</v>
      </c>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6"/>
      <c r="Z506" s="147"/>
      <c r="AA506" s="148"/>
      <c r="AB506" s="148"/>
      <c r="AC506" s="148"/>
      <c r="AD506" s="148"/>
      <c r="AE506" s="148"/>
      <c r="AF506" s="148"/>
      <c r="AG506" s="148"/>
      <c r="AH506" s="148"/>
      <c r="AI506" s="148"/>
      <c r="AJ506" s="148"/>
      <c r="AK506" s="148"/>
      <c r="AL506" s="148"/>
      <c r="AM506" s="148"/>
      <c r="AN506" s="148"/>
      <c r="AO506" s="148"/>
      <c r="AP506" s="148"/>
      <c r="AQ506" s="148"/>
      <c r="AR506" s="148"/>
      <c r="AS506" s="148"/>
      <c r="AT506" s="148"/>
      <c r="AU506" s="148"/>
      <c r="AV506" s="149"/>
      <c r="AW506" s="357"/>
      <c r="AX506" s="357"/>
      <c r="AY506" s="357"/>
      <c r="AZ506" s="357"/>
      <c r="BA506" s="357"/>
      <c r="BB506" s="357"/>
      <c r="BC506" s="357"/>
      <c r="BD506" s="357"/>
      <c r="BE506" s="357"/>
      <c r="BF506" s="357"/>
      <c r="BG506" s="357"/>
      <c r="BH506" s="357"/>
      <c r="BI506" s="357"/>
      <c r="BJ506" s="357"/>
      <c r="BK506" s="357"/>
      <c r="BL506" s="357"/>
    </row>
    <row r="507" spans="1:64" ht="14.45" customHeight="1" thickBot="1">
      <c r="A507" s="737"/>
      <c r="B507" s="260">
        <f>SUM('1 Budgetskema (UDFYLDES)'!D507:AV507)</f>
        <v>0</v>
      </c>
      <c r="C507" s="76" t="s">
        <v>149</v>
      </c>
      <c r="D507" s="150"/>
      <c r="E507" s="75"/>
      <c r="F507" s="75"/>
      <c r="G507" s="75"/>
      <c r="H507" s="75"/>
      <c r="I507" s="75"/>
      <c r="J507" s="75"/>
      <c r="K507" s="75"/>
      <c r="L507" s="75"/>
      <c r="M507" s="75"/>
      <c r="N507" s="75"/>
      <c r="O507" s="75"/>
      <c r="P507" s="75"/>
      <c r="Q507" s="75"/>
      <c r="R507" s="75"/>
      <c r="S507" s="75"/>
      <c r="T507" s="75"/>
      <c r="U507" s="75"/>
      <c r="V507" s="75"/>
      <c r="W507" s="75"/>
      <c r="X507" s="75"/>
      <c r="Y507" s="75"/>
      <c r="Z507" s="60"/>
      <c r="AA507" s="44"/>
      <c r="AB507" s="44"/>
      <c r="AC507" s="44"/>
      <c r="AD507" s="44"/>
      <c r="AE507" s="44"/>
      <c r="AF507" s="44"/>
      <c r="AG507" s="44"/>
      <c r="AH507" s="44"/>
      <c r="AI507" s="44"/>
      <c r="AJ507" s="44"/>
      <c r="AK507" s="44"/>
      <c r="AL507" s="44"/>
      <c r="AM507" s="44"/>
      <c r="AN507" s="44"/>
      <c r="AO507" s="44"/>
      <c r="AP507" s="44"/>
      <c r="AQ507" s="44"/>
      <c r="AR507" s="44"/>
      <c r="AS507" s="44"/>
      <c r="AT507" s="44"/>
      <c r="AU507" s="44"/>
      <c r="AV507" s="61"/>
      <c r="AW507" s="357"/>
      <c r="AX507" s="357"/>
      <c r="AY507" s="357"/>
      <c r="AZ507" s="357"/>
      <c r="BA507" s="357"/>
      <c r="BB507" s="357"/>
      <c r="BC507" s="357"/>
      <c r="BD507" s="357"/>
      <c r="BE507" s="357"/>
      <c r="BF507" s="357"/>
      <c r="BG507" s="357"/>
      <c r="BH507" s="357"/>
      <c r="BI507" s="357"/>
      <c r="BJ507" s="357"/>
      <c r="BK507" s="357"/>
      <c r="BL507" s="357"/>
    </row>
    <row r="508" spans="1:64" ht="50.1" customHeight="1">
      <c r="A508" s="736" t="s">
        <v>10</v>
      </c>
      <c r="B508" s="258"/>
      <c r="C508" s="74" t="s">
        <v>124</v>
      </c>
      <c r="D508" s="146"/>
      <c r="E508" s="146"/>
      <c r="F508" s="146"/>
      <c r="G508" s="146"/>
      <c r="H508" s="146"/>
      <c r="I508" s="146"/>
      <c r="J508" s="146"/>
      <c r="K508" s="146"/>
      <c r="L508" s="146"/>
      <c r="M508" s="146"/>
      <c r="N508" s="146"/>
      <c r="O508" s="146"/>
      <c r="P508" s="146"/>
      <c r="Q508" s="146"/>
      <c r="R508" s="146"/>
      <c r="S508" s="146"/>
      <c r="T508" s="146"/>
      <c r="U508" s="146"/>
      <c r="V508" s="146"/>
      <c r="W508" s="146"/>
      <c r="X508" s="146"/>
      <c r="Y508" s="146"/>
      <c r="Z508" s="147"/>
      <c r="AA508" s="148"/>
      <c r="AB508" s="148"/>
      <c r="AC508" s="148"/>
      <c r="AD508" s="148"/>
      <c r="AE508" s="148"/>
      <c r="AF508" s="148"/>
      <c r="AG508" s="148"/>
      <c r="AH508" s="148"/>
      <c r="AI508" s="148"/>
      <c r="AJ508" s="148"/>
      <c r="AK508" s="148"/>
      <c r="AL508" s="148"/>
      <c r="AM508" s="148"/>
      <c r="AN508" s="148"/>
      <c r="AO508" s="148"/>
      <c r="AP508" s="148"/>
      <c r="AQ508" s="148"/>
      <c r="AR508" s="148"/>
      <c r="AS508" s="148"/>
      <c r="AT508" s="148"/>
      <c r="AU508" s="148"/>
      <c r="AV508" s="149"/>
      <c r="AW508" s="357"/>
      <c r="AX508" s="357"/>
      <c r="AY508" s="357"/>
      <c r="AZ508" s="357"/>
      <c r="BA508" s="357"/>
      <c r="BB508" s="357"/>
      <c r="BC508" s="357"/>
      <c r="BD508" s="357"/>
      <c r="BE508" s="357"/>
      <c r="BF508" s="357"/>
      <c r="BG508" s="357"/>
      <c r="BH508" s="357"/>
      <c r="BI508" s="357"/>
      <c r="BJ508" s="357"/>
      <c r="BK508" s="357"/>
      <c r="BL508" s="357"/>
    </row>
    <row r="509" spans="1:64" ht="14.45" customHeight="1" thickBot="1">
      <c r="A509" s="737"/>
      <c r="B509" s="260">
        <f>SUM('1 Budgetskema (UDFYLDES)'!D509:AV509)</f>
        <v>0</v>
      </c>
      <c r="C509" s="38" t="s">
        <v>126</v>
      </c>
      <c r="D509" s="77"/>
      <c r="E509" s="77"/>
      <c r="F509" s="77"/>
      <c r="G509" s="77"/>
      <c r="H509" s="77"/>
      <c r="I509" s="77"/>
      <c r="J509" s="77"/>
      <c r="K509" s="77"/>
      <c r="L509" s="77"/>
      <c r="M509" s="77"/>
      <c r="N509" s="77"/>
      <c r="O509" s="77"/>
      <c r="P509" s="77"/>
      <c r="Q509" s="77"/>
      <c r="R509" s="77"/>
      <c r="S509" s="77"/>
      <c r="T509" s="77"/>
      <c r="U509" s="77"/>
      <c r="V509" s="77"/>
      <c r="W509" s="77"/>
      <c r="X509" s="77"/>
      <c r="Y509" s="77"/>
      <c r="Z509" s="60"/>
      <c r="AA509" s="44"/>
      <c r="AB509" s="44"/>
      <c r="AC509" s="44"/>
      <c r="AD509" s="44"/>
      <c r="AE509" s="44"/>
      <c r="AF509" s="44"/>
      <c r="AG509" s="44"/>
      <c r="AH509" s="44"/>
      <c r="AI509" s="44"/>
      <c r="AJ509" s="44"/>
      <c r="AK509" s="44"/>
      <c r="AL509" s="44"/>
      <c r="AM509" s="44"/>
      <c r="AN509" s="44"/>
      <c r="AO509" s="44"/>
      <c r="AP509" s="44"/>
      <c r="AQ509" s="44"/>
      <c r="AR509" s="44"/>
      <c r="AS509" s="44"/>
      <c r="AT509" s="44"/>
      <c r="AU509" s="44"/>
      <c r="AV509" s="61"/>
      <c r="AW509" s="357"/>
      <c r="AX509" s="357"/>
      <c r="AY509" s="357"/>
      <c r="AZ509" s="357"/>
      <c r="BA509" s="357"/>
      <c r="BB509" s="357"/>
      <c r="BC509" s="357"/>
      <c r="BD509" s="357"/>
      <c r="BE509" s="357"/>
      <c r="BF509" s="357"/>
      <c r="BG509" s="357"/>
      <c r="BH509" s="357"/>
      <c r="BI509" s="357"/>
      <c r="BJ509" s="357"/>
      <c r="BK509" s="357"/>
      <c r="BL509" s="357"/>
    </row>
    <row r="510" spans="1:64" ht="50.1" customHeight="1" thickBot="1">
      <c r="A510" s="735" t="s">
        <v>55</v>
      </c>
      <c r="B510" s="258"/>
      <c r="C510" s="41" t="s">
        <v>124</v>
      </c>
      <c r="D510" s="55"/>
      <c r="E510" s="55"/>
      <c r="F510" s="55"/>
      <c r="G510" s="55"/>
      <c r="H510" s="55"/>
      <c r="I510" s="55"/>
      <c r="J510" s="55"/>
      <c r="K510" s="55"/>
      <c r="L510" s="55"/>
      <c r="M510" s="55"/>
      <c r="N510" s="55"/>
      <c r="O510" s="55"/>
      <c r="P510" s="55"/>
      <c r="Q510" s="55"/>
      <c r="R510" s="55"/>
      <c r="S510" s="55"/>
      <c r="T510" s="55"/>
      <c r="U510" s="55"/>
      <c r="V510" s="55"/>
      <c r="W510" s="55"/>
      <c r="X510" s="55"/>
      <c r="Y510" s="55"/>
      <c r="Z510" s="60"/>
      <c r="AA510" s="44"/>
      <c r="AB510" s="44"/>
      <c r="AC510" s="44"/>
      <c r="AD510" s="44"/>
      <c r="AE510" s="44"/>
      <c r="AF510" s="44"/>
      <c r="AG510" s="44"/>
      <c r="AH510" s="44"/>
      <c r="AI510" s="44"/>
      <c r="AJ510" s="44"/>
      <c r="AK510" s="44"/>
      <c r="AL510" s="44"/>
      <c r="AM510" s="44"/>
      <c r="AN510" s="44"/>
      <c r="AO510" s="44"/>
      <c r="AP510" s="44"/>
      <c r="AQ510" s="44"/>
      <c r="AR510" s="44"/>
      <c r="AS510" s="44"/>
      <c r="AT510" s="44"/>
      <c r="AU510" s="44"/>
      <c r="AV510" s="61"/>
      <c r="AW510" s="357"/>
      <c r="AX510" s="357"/>
      <c r="AY510" s="357"/>
      <c r="AZ510" s="357"/>
      <c r="BA510" s="357"/>
      <c r="BB510" s="357"/>
      <c r="BC510" s="357"/>
      <c r="BD510" s="357"/>
      <c r="BE510" s="357"/>
      <c r="BF510" s="357"/>
      <c r="BG510" s="357"/>
      <c r="BH510" s="357"/>
      <c r="BI510" s="357"/>
      <c r="BJ510" s="357"/>
      <c r="BK510" s="357"/>
      <c r="BL510" s="357"/>
    </row>
    <row r="511" spans="1:64" ht="14.45" customHeight="1" thickBot="1">
      <c r="A511" s="735"/>
      <c r="B511" s="261">
        <f>SUM('1 Budgetskema (UDFYLDES)'!D511:AV511)</f>
        <v>0</v>
      </c>
      <c r="C511" s="38" t="s">
        <v>126</v>
      </c>
      <c r="D511" s="54"/>
      <c r="E511" s="53"/>
      <c r="F511" s="53"/>
      <c r="G511" s="53"/>
      <c r="H511" s="53"/>
      <c r="I511" s="53"/>
      <c r="J511" s="53"/>
      <c r="K511" s="53"/>
      <c r="L511" s="53"/>
      <c r="M511" s="53"/>
      <c r="N511" s="53"/>
      <c r="O511" s="53"/>
      <c r="P511" s="53"/>
      <c r="Q511" s="53"/>
      <c r="R511" s="53"/>
      <c r="S511" s="53"/>
      <c r="T511" s="53"/>
      <c r="U511" s="53"/>
      <c r="V511" s="53"/>
      <c r="W511" s="53"/>
      <c r="X511" s="53"/>
      <c r="Y511" s="53"/>
      <c r="Z511" s="62"/>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4"/>
      <c r="AW511" s="357"/>
      <c r="AX511" s="357"/>
      <c r="AY511" s="357"/>
      <c r="AZ511" s="357"/>
      <c r="BA511" s="357"/>
      <c r="BB511" s="357"/>
      <c r="BC511" s="357"/>
      <c r="BD511" s="357"/>
      <c r="BE511" s="357"/>
      <c r="BF511" s="357"/>
      <c r="BG511" s="357"/>
      <c r="BH511" s="357"/>
      <c r="BI511" s="357"/>
      <c r="BJ511" s="357"/>
      <c r="BK511" s="357"/>
      <c r="BL511" s="357"/>
    </row>
    <row r="512" spans="1:64" ht="21.95" customHeight="1" thickBot="1">
      <c r="A512" s="200" t="s">
        <v>13</v>
      </c>
      <c r="B512" s="318">
        <f>SUM(B497,B501,B503,B505,B511)-B507-B509</f>
        <v>0</v>
      </c>
      <c r="C512" s="76"/>
      <c r="D512" s="353"/>
      <c r="E512" s="353"/>
      <c r="F512" s="353"/>
      <c r="G512" s="353"/>
      <c r="H512" s="353"/>
      <c r="I512" s="353"/>
      <c r="J512" s="353"/>
      <c r="K512" s="353"/>
      <c r="L512" s="353"/>
      <c r="M512" s="353"/>
      <c r="N512" s="353"/>
      <c r="O512" s="353"/>
      <c r="P512" s="353"/>
      <c r="Q512" s="353"/>
      <c r="R512" s="353"/>
      <c r="S512" s="353"/>
      <c r="T512" s="353"/>
      <c r="U512" s="353"/>
      <c r="V512" s="353"/>
      <c r="W512" s="353"/>
      <c r="X512" s="353"/>
      <c r="Y512" s="353"/>
      <c r="Z512" s="353"/>
      <c r="AA512" s="353"/>
      <c r="AB512" s="353"/>
      <c r="AC512" s="353"/>
      <c r="AD512" s="353"/>
      <c r="AE512" s="353"/>
      <c r="AF512" s="353"/>
      <c r="AG512" s="353"/>
      <c r="AH512" s="353"/>
      <c r="AI512" s="353"/>
      <c r="AJ512" s="353"/>
      <c r="AK512" s="353"/>
      <c r="AL512" s="353"/>
      <c r="AM512" s="353"/>
      <c r="AN512" s="353"/>
      <c r="AO512" s="353"/>
      <c r="AP512" s="353"/>
      <c r="AQ512" s="353"/>
      <c r="AR512" s="353"/>
      <c r="AS512" s="353"/>
      <c r="AT512" s="353"/>
      <c r="AU512" s="353"/>
      <c r="AV512" s="353"/>
      <c r="AW512" s="357"/>
      <c r="AX512" s="357"/>
      <c r="AY512" s="357"/>
      <c r="AZ512" s="357"/>
      <c r="BA512" s="357"/>
      <c r="BB512" s="357"/>
      <c r="BC512" s="357"/>
      <c r="BD512" s="357"/>
      <c r="BE512" s="357"/>
      <c r="BF512" s="357"/>
      <c r="BG512" s="357"/>
      <c r="BH512" s="357"/>
      <c r="BI512" s="357"/>
      <c r="BJ512" s="357"/>
      <c r="BK512" s="357"/>
      <c r="BL512" s="357"/>
    </row>
    <row r="513" spans="1:64" ht="30" customHeight="1" thickBot="1">
      <c r="A513" s="199" t="s">
        <v>217</v>
      </c>
      <c r="B513" s="193"/>
      <c r="C513" s="527">
        <f>IF(B513="",0,IF(D489="Forsknings- og videnformidlingsinstitution",IF(B512=0,0,B513/B512),IF(B497=0,0,B513/B497)))</f>
        <v>0</v>
      </c>
      <c r="D513" s="353"/>
      <c r="E513" s="353"/>
      <c r="F513" s="353"/>
      <c r="G513" s="353"/>
      <c r="H513" s="353"/>
      <c r="I513" s="353"/>
      <c r="J513" s="353"/>
      <c r="K513" s="353"/>
      <c r="L513" s="353"/>
      <c r="M513" s="353"/>
      <c r="N513" s="353"/>
      <c r="O513" s="353"/>
      <c r="P513" s="353"/>
      <c r="Q513" s="353"/>
      <c r="R513" s="353"/>
      <c r="S513" s="353"/>
      <c r="T513" s="353"/>
      <c r="U513" s="353"/>
      <c r="V513" s="353"/>
      <c r="W513" s="353"/>
      <c r="X513" s="353"/>
      <c r="Y513" s="353"/>
      <c r="Z513" s="353"/>
      <c r="AA513" s="353"/>
      <c r="AB513" s="353"/>
      <c r="AC513" s="353"/>
      <c r="AD513" s="353"/>
      <c r="AE513" s="353"/>
      <c r="AF513" s="353"/>
      <c r="AG513" s="353"/>
      <c r="AH513" s="353"/>
      <c r="AI513" s="353"/>
      <c r="AJ513" s="353"/>
      <c r="AK513" s="353"/>
      <c r="AL513" s="353"/>
      <c r="AM513" s="353"/>
      <c r="AN513" s="353"/>
      <c r="AO513" s="353"/>
      <c r="AP513" s="353"/>
      <c r="AQ513" s="353"/>
      <c r="AR513" s="353"/>
      <c r="AS513" s="353"/>
      <c r="AT513" s="353"/>
      <c r="AU513" s="353"/>
      <c r="AV513" s="353"/>
      <c r="AW513" s="357"/>
      <c r="AX513" s="357"/>
      <c r="AY513" s="357"/>
      <c r="AZ513" s="357"/>
      <c r="BA513" s="357"/>
      <c r="BB513" s="357"/>
      <c r="BC513" s="357"/>
      <c r="BD513" s="357"/>
      <c r="BE513" s="357"/>
      <c r="BF513" s="357"/>
      <c r="BG513" s="357"/>
      <c r="BH513" s="357"/>
      <c r="BI513" s="357"/>
      <c r="BJ513" s="357"/>
      <c r="BK513" s="357"/>
      <c r="BL513" s="357"/>
    </row>
    <row r="514" spans="1:64" ht="21.95" customHeight="1" thickBot="1">
      <c r="A514" s="253" t="s">
        <v>339</v>
      </c>
      <c r="B514" s="377">
        <f>SUM(B512:B513)</f>
        <v>0</v>
      </c>
      <c r="C514" s="254"/>
      <c r="D514" s="353"/>
      <c r="E514" s="353"/>
      <c r="F514" s="353"/>
      <c r="G514" s="353"/>
      <c r="H514" s="353"/>
      <c r="I514" s="353"/>
      <c r="J514" s="353"/>
      <c r="K514" s="353"/>
      <c r="L514" s="353"/>
      <c r="M514" s="353"/>
      <c r="N514" s="353"/>
      <c r="O514" s="353"/>
      <c r="P514" s="353"/>
      <c r="Q514" s="353"/>
      <c r="R514" s="353"/>
      <c r="S514" s="353"/>
      <c r="T514" s="353"/>
      <c r="U514" s="353"/>
      <c r="V514" s="353"/>
      <c r="W514" s="353"/>
      <c r="X514" s="353"/>
      <c r="Y514" s="353"/>
      <c r="Z514" s="353"/>
      <c r="AA514" s="353"/>
      <c r="AB514" s="353"/>
      <c r="AC514" s="353"/>
      <c r="AD514" s="353"/>
      <c r="AE514" s="353"/>
      <c r="AF514" s="353"/>
      <c r="AG514" s="353"/>
      <c r="AH514" s="353"/>
      <c r="AI514" s="353"/>
      <c r="AJ514" s="353"/>
      <c r="AK514" s="353"/>
      <c r="AL514" s="353"/>
      <c r="AM514" s="353"/>
      <c r="AN514" s="353"/>
      <c r="AO514" s="353"/>
      <c r="AP514" s="353"/>
      <c r="AQ514" s="353"/>
      <c r="AR514" s="353"/>
      <c r="AS514" s="353"/>
      <c r="AT514" s="353"/>
      <c r="AU514" s="353"/>
      <c r="AV514" s="353"/>
      <c r="AW514" s="357"/>
      <c r="AX514" s="357"/>
      <c r="AY514" s="357"/>
      <c r="AZ514" s="357"/>
      <c r="BA514" s="357"/>
      <c r="BB514" s="357"/>
      <c r="BC514" s="357"/>
      <c r="BD514" s="357"/>
      <c r="BE514" s="357"/>
      <c r="BF514" s="357"/>
      <c r="BG514" s="357"/>
      <c r="BH514" s="357"/>
      <c r="BI514" s="357"/>
      <c r="BJ514" s="357"/>
      <c r="BK514" s="357"/>
      <c r="BL514" s="357"/>
    </row>
    <row r="515" spans="1:64">
      <c r="A515" s="353"/>
      <c r="B515" s="353"/>
      <c r="C515" s="353"/>
      <c r="D515" s="353"/>
      <c r="E515" s="353"/>
      <c r="F515" s="353"/>
      <c r="G515" s="353"/>
      <c r="H515" s="353"/>
      <c r="I515" s="353"/>
      <c r="J515" s="353"/>
      <c r="K515" s="353"/>
      <c r="L515" s="353"/>
      <c r="M515" s="353"/>
      <c r="N515" s="353"/>
      <c r="O515" s="353"/>
      <c r="P515" s="353"/>
      <c r="Q515" s="353"/>
      <c r="R515" s="353"/>
      <c r="S515" s="353"/>
      <c r="T515" s="353"/>
      <c r="U515" s="353"/>
      <c r="V515" s="353"/>
      <c r="W515" s="353"/>
      <c r="X515" s="353"/>
      <c r="Y515" s="353"/>
      <c r="Z515" s="353"/>
      <c r="AA515" s="353"/>
      <c r="AB515" s="353"/>
      <c r="AC515" s="353"/>
      <c r="AD515" s="353"/>
      <c r="AE515" s="353"/>
      <c r="AF515" s="353"/>
      <c r="AG515" s="353"/>
      <c r="AH515" s="353"/>
      <c r="AI515" s="353"/>
      <c r="AJ515" s="353"/>
      <c r="AK515" s="353"/>
      <c r="AL515" s="353"/>
      <c r="AM515" s="353"/>
      <c r="AN515" s="353"/>
      <c r="AO515" s="353"/>
      <c r="AP515" s="353"/>
      <c r="AQ515" s="353"/>
      <c r="AR515" s="353"/>
      <c r="AS515" s="353"/>
      <c r="AT515" s="353"/>
      <c r="AU515" s="353"/>
      <c r="AV515" s="353"/>
      <c r="AW515" s="357"/>
      <c r="AX515" s="357"/>
      <c r="AY515" s="357"/>
      <c r="AZ515" s="357"/>
      <c r="BA515" s="357"/>
      <c r="BB515" s="357"/>
      <c r="BC515" s="357"/>
      <c r="BD515" s="357"/>
      <c r="BE515" s="357"/>
      <c r="BF515" s="357"/>
      <c r="BG515" s="357"/>
      <c r="BH515" s="357"/>
      <c r="BI515" s="357"/>
      <c r="BJ515" s="357"/>
      <c r="BK515" s="357"/>
      <c r="BL515" s="357"/>
    </row>
    <row r="516" spans="1:64" ht="15" thickBot="1">
      <c r="A516" s="373"/>
      <c r="B516" s="373"/>
      <c r="C516" s="353"/>
      <c r="D516" s="353"/>
      <c r="E516" s="353"/>
      <c r="F516" s="353"/>
      <c r="G516" s="353"/>
      <c r="H516" s="353"/>
      <c r="I516" s="353"/>
      <c r="J516" s="353"/>
      <c r="K516" s="353"/>
      <c r="L516" s="353"/>
      <c r="M516" s="353"/>
      <c r="N516" s="353"/>
      <c r="O516" s="353"/>
      <c r="P516" s="353"/>
      <c r="Q516" s="353"/>
      <c r="R516" s="353"/>
      <c r="S516" s="353"/>
      <c r="T516" s="353"/>
      <c r="U516" s="353"/>
      <c r="V516" s="353"/>
      <c r="W516" s="353"/>
      <c r="X516" s="353"/>
      <c r="Y516" s="353"/>
      <c r="Z516" s="353"/>
      <c r="AA516" s="353"/>
      <c r="AB516" s="353"/>
      <c r="AC516" s="353"/>
      <c r="AD516" s="353"/>
      <c r="AE516" s="353"/>
      <c r="AF516" s="353"/>
      <c r="AG516" s="353"/>
      <c r="AH516" s="353"/>
      <c r="AI516" s="353"/>
      <c r="AJ516" s="353"/>
      <c r="AK516" s="353"/>
      <c r="AL516" s="353"/>
      <c r="AM516" s="353"/>
      <c r="AN516" s="353"/>
      <c r="AO516" s="353"/>
      <c r="AP516" s="353"/>
      <c r="AQ516" s="353"/>
      <c r="AR516" s="353"/>
      <c r="AS516" s="353"/>
      <c r="AT516" s="353"/>
      <c r="AU516" s="353"/>
      <c r="AV516" s="353"/>
      <c r="AW516" s="357"/>
      <c r="AX516" s="357"/>
      <c r="AY516" s="357"/>
      <c r="AZ516" s="357"/>
      <c r="BA516" s="357"/>
      <c r="BB516" s="357"/>
      <c r="BC516" s="357"/>
      <c r="BD516" s="357"/>
      <c r="BE516" s="357"/>
      <c r="BF516" s="357"/>
      <c r="BG516" s="357"/>
      <c r="BH516" s="357"/>
      <c r="BI516" s="357"/>
      <c r="BJ516" s="357"/>
      <c r="BK516" s="357"/>
      <c r="BL516" s="357"/>
    </row>
    <row r="517" spans="1:64" ht="24.75" thickTop="1" thickBot="1">
      <c r="A517" s="366" t="s">
        <v>409</v>
      </c>
      <c r="B517" s="367"/>
      <c r="C517" s="358"/>
      <c r="D517" s="368"/>
      <c r="E517" s="358"/>
      <c r="F517" s="358"/>
      <c r="G517" s="358"/>
      <c r="H517" s="358"/>
      <c r="I517" s="358"/>
      <c r="J517" s="358"/>
      <c r="K517" s="358"/>
      <c r="L517" s="358"/>
      <c r="M517" s="358"/>
      <c r="N517" s="358"/>
      <c r="O517" s="358"/>
      <c r="P517" s="358"/>
      <c r="Q517" s="358"/>
      <c r="R517" s="358"/>
      <c r="S517" s="358"/>
      <c r="T517" s="358"/>
      <c r="U517" s="358"/>
      <c r="V517" s="358"/>
      <c r="W517" s="358"/>
      <c r="X517" s="358"/>
      <c r="Y517" s="358"/>
      <c r="Z517" s="358"/>
      <c r="AA517" s="358"/>
      <c r="AB517" s="358"/>
      <c r="AC517" s="358"/>
      <c r="AD517" s="358"/>
      <c r="AE517" s="358"/>
      <c r="AF517" s="358"/>
      <c r="AG517" s="358"/>
      <c r="AH517" s="358"/>
      <c r="AI517" s="358"/>
      <c r="AJ517" s="358"/>
      <c r="AK517" s="358"/>
      <c r="AL517" s="358"/>
      <c r="AM517" s="358"/>
      <c r="AN517" s="358"/>
      <c r="AO517" s="358"/>
      <c r="AP517" s="358"/>
      <c r="AQ517" s="358"/>
      <c r="AR517" s="358"/>
      <c r="AS517" s="358"/>
      <c r="AT517" s="358"/>
      <c r="AU517" s="358"/>
      <c r="AV517" s="358"/>
      <c r="AW517" s="357"/>
      <c r="AX517" s="357"/>
      <c r="AY517" s="357"/>
      <c r="AZ517" s="357"/>
      <c r="BA517" s="357"/>
      <c r="BB517" s="357"/>
      <c r="BC517" s="357"/>
      <c r="BD517" s="357"/>
      <c r="BE517" s="357"/>
      <c r="BF517" s="357"/>
      <c r="BG517" s="357"/>
      <c r="BH517" s="357"/>
      <c r="BI517" s="357"/>
      <c r="BJ517" s="357"/>
      <c r="BK517" s="357"/>
      <c r="BL517" s="357"/>
    </row>
    <row r="518" spans="1:64" ht="35.1" customHeight="1">
      <c r="A518" s="492" t="str">
        <f>IF(B519&gt;0,"Evt. P-nummer","")</f>
        <v/>
      </c>
      <c r="B518" s="512" t="s">
        <v>392</v>
      </c>
      <c r="C518" s="530" t="s">
        <v>15</v>
      </c>
      <c r="D518" s="531" t="s">
        <v>204</v>
      </c>
      <c r="E518" s="531" t="s">
        <v>113</v>
      </c>
      <c r="F518" s="532" t="s">
        <v>205</v>
      </c>
      <c r="G518" s="359"/>
      <c r="H518" s="359"/>
      <c r="I518" s="359"/>
      <c r="J518" s="359"/>
      <c r="K518" s="359"/>
      <c r="L518" s="359"/>
      <c r="M518" s="359"/>
      <c r="N518" s="359"/>
      <c r="O518" s="359"/>
      <c r="P518" s="359"/>
      <c r="Q518" s="359"/>
      <c r="R518" s="359"/>
      <c r="S518" s="359"/>
      <c r="T518" s="359"/>
      <c r="U518" s="359"/>
      <c r="V518" s="359"/>
      <c r="W518" s="359"/>
      <c r="X518" s="359"/>
      <c r="Y518" s="359"/>
      <c r="Z518" s="359"/>
      <c r="AA518" s="359"/>
      <c r="AB518" s="359"/>
      <c r="AC518" s="359"/>
      <c r="AD518" s="359"/>
      <c r="AE518" s="359"/>
      <c r="AF518" s="359"/>
      <c r="AG518" s="359"/>
      <c r="AH518" s="359"/>
      <c r="AI518" s="359"/>
      <c r="AJ518" s="359"/>
      <c r="AK518" s="359"/>
      <c r="AL518" s="359"/>
      <c r="AM518" s="359"/>
      <c r="AN518" s="359"/>
      <c r="AO518" s="359"/>
      <c r="AP518" s="359"/>
      <c r="AQ518" s="359"/>
      <c r="AR518" s="359"/>
      <c r="AS518" s="359"/>
      <c r="AT518" s="359"/>
      <c r="AU518" s="359"/>
      <c r="AV518" s="359"/>
      <c r="AW518" s="357"/>
      <c r="AX518" s="357"/>
      <c r="AY518" s="357"/>
      <c r="AZ518" s="357"/>
      <c r="BA518" s="357"/>
      <c r="BB518" s="357"/>
      <c r="BC518" s="357"/>
      <c r="BD518" s="357"/>
      <c r="BE518" s="357"/>
      <c r="BF518" s="357"/>
      <c r="BG518" s="357"/>
      <c r="BH518" s="357"/>
      <c r="BI518" s="357"/>
      <c r="BJ518" s="357"/>
      <c r="BK518" s="357"/>
      <c r="BL518" s="357"/>
    </row>
    <row r="519" spans="1:64" ht="35.1" customHeight="1" thickBot="1">
      <c r="A519" s="521"/>
      <c r="B519" s="568"/>
      <c r="C519" s="334"/>
      <c r="D519" s="274"/>
      <c r="E519" s="274"/>
      <c r="F519" s="275"/>
      <c r="G519" s="353"/>
      <c r="H519" s="353"/>
      <c r="I519" s="353"/>
      <c r="J519" s="353"/>
      <c r="K519" s="353"/>
      <c r="L519" s="353"/>
      <c r="M519" s="353"/>
      <c r="N519" s="353"/>
      <c r="O519" s="353"/>
      <c r="P519" s="353"/>
      <c r="Q519" s="353"/>
      <c r="R519" s="353"/>
      <c r="S519" s="353"/>
      <c r="T519" s="353"/>
      <c r="U519" s="353"/>
      <c r="V519" s="353"/>
      <c r="W519" s="353"/>
      <c r="X519" s="353"/>
      <c r="Y519" s="353"/>
      <c r="Z519" s="353"/>
      <c r="AA519" s="353"/>
      <c r="AB519" s="353"/>
      <c r="AC519" s="353"/>
      <c r="AD519" s="353"/>
      <c r="AE519" s="353"/>
      <c r="AF519" s="353"/>
      <c r="AG519" s="353"/>
      <c r="AH519" s="353"/>
      <c r="AI519" s="353"/>
      <c r="AJ519" s="353"/>
      <c r="AK519" s="353"/>
      <c r="AL519" s="353"/>
      <c r="AM519" s="353"/>
      <c r="AN519" s="353"/>
      <c r="AO519" s="353"/>
      <c r="AP519" s="353"/>
      <c r="AQ519" s="353"/>
      <c r="AR519" s="353"/>
      <c r="AS519" s="353"/>
      <c r="AT519" s="353"/>
      <c r="AU519" s="353"/>
      <c r="AV519" s="353"/>
      <c r="AW519" s="357"/>
      <c r="AX519" s="357"/>
      <c r="AY519" s="357"/>
      <c r="AZ519" s="357"/>
      <c r="BA519" s="357"/>
      <c r="BB519" s="357"/>
      <c r="BC519" s="357"/>
      <c r="BD519" s="357"/>
      <c r="BE519" s="357"/>
      <c r="BF519" s="357"/>
      <c r="BG519" s="357"/>
      <c r="BH519" s="357"/>
      <c r="BI519" s="357"/>
      <c r="BJ519" s="357"/>
      <c r="BK519" s="357"/>
      <c r="BL519" s="357"/>
    </row>
    <row r="520" spans="1:64" ht="35.1" customHeight="1">
      <c r="A520" s="528" t="s">
        <v>210</v>
      </c>
      <c r="B520" s="534" t="s">
        <v>406</v>
      </c>
      <c r="C520" s="750"/>
      <c r="D520" s="533" t="s">
        <v>401</v>
      </c>
      <c r="E520" s="533" t="str">
        <f>IF(D521="Ja","Privat finansiering","")</f>
        <v/>
      </c>
      <c r="F520" s="536" t="str">
        <f>IF(D521="Ja","Offentlig finansiering","")</f>
        <v/>
      </c>
      <c r="G520" s="353"/>
      <c r="H520" s="353"/>
      <c r="I520" s="353"/>
      <c r="J520" s="353"/>
      <c r="K520" s="353"/>
      <c r="L520" s="353"/>
      <c r="M520" s="353"/>
      <c r="N520" s="353"/>
      <c r="O520" s="353"/>
      <c r="P520" s="353"/>
      <c r="Q520" s="353"/>
      <c r="R520" s="353"/>
      <c r="S520" s="353"/>
      <c r="T520" s="353"/>
      <c r="U520" s="353"/>
      <c r="V520" s="353"/>
      <c r="W520" s="353"/>
      <c r="X520" s="353"/>
      <c r="Y520" s="353"/>
      <c r="Z520" s="353"/>
      <c r="AA520" s="353"/>
      <c r="AB520" s="353"/>
      <c r="AC520" s="353"/>
      <c r="AD520" s="353"/>
      <c r="AE520" s="353"/>
      <c r="AF520" s="353"/>
      <c r="AG520" s="353"/>
      <c r="AH520" s="353"/>
      <c r="AI520" s="353"/>
      <c r="AJ520" s="353"/>
      <c r="AK520" s="353"/>
      <c r="AL520" s="353"/>
      <c r="AM520" s="353"/>
      <c r="AN520" s="353"/>
      <c r="AO520" s="353"/>
      <c r="AP520" s="353"/>
      <c r="AQ520" s="353"/>
      <c r="AR520" s="353"/>
      <c r="AS520" s="353"/>
      <c r="AT520" s="353"/>
      <c r="AU520" s="353"/>
      <c r="AV520" s="353"/>
      <c r="AW520" s="357"/>
      <c r="AX520" s="357"/>
      <c r="AY520" s="357"/>
      <c r="AZ520" s="357"/>
      <c r="BA520" s="357"/>
      <c r="BB520" s="357"/>
      <c r="BC520" s="357"/>
      <c r="BD520" s="357"/>
      <c r="BE520" s="357"/>
      <c r="BF520" s="357"/>
      <c r="BG520" s="357"/>
      <c r="BH520" s="357"/>
      <c r="BI520" s="357"/>
      <c r="BJ520" s="357"/>
      <c r="BK520" s="357"/>
      <c r="BL520" s="357"/>
    </row>
    <row r="521" spans="1:64" ht="35.1" customHeight="1" thickBot="1">
      <c r="A521" s="335" t="str">
        <f>'3 Samlet budget (AUTOGENERERES)'!F545</f>
        <v/>
      </c>
      <c r="B521" s="508" t="str">
        <f>'3 Samlet budget (AUTOGENERERES)'!F546</f>
        <v/>
      </c>
      <c r="C521" s="751"/>
      <c r="D521" s="514"/>
      <c r="E521" s="539"/>
      <c r="F521" s="516"/>
      <c r="G521" s="353"/>
      <c r="H521" s="353"/>
      <c r="I521" s="353"/>
      <c r="J521" s="353"/>
      <c r="K521" s="353"/>
      <c r="L521" s="353"/>
      <c r="M521" s="353"/>
      <c r="N521" s="353"/>
      <c r="O521" s="353"/>
      <c r="P521" s="353"/>
      <c r="Q521" s="353"/>
      <c r="R521" s="353"/>
      <c r="S521" s="353"/>
      <c r="T521" s="353"/>
      <c r="U521" s="353"/>
      <c r="V521" s="353"/>
      <c r="W521" s="353"/>
      <c r="X521" s="353"/>
      <c r="Y521" s="353"/>
      <c r="Z521" s="353"/>
      <c r="AA521" s="353"/>
      <c r="AB521" s="353"/>
      <c r="AC521" s="353"/>
      <c r="AD521" s="353"/>
      <c r="AE521" s="353"/>
      <c r="AF521" s="353"/>
      <c r="AG521" s="353"/>
      <c r="AH521" s="353"/>
      <c r="AI521" s="353"/>
      <c r="AJ521" s="353"/>
      <c r="AK521" s="353"/>
      <c r="AL521" s="353"/>
      <c r="AM521" s="353"/>
      <c r="AN521" s="353"/>
      <c r="AO521" s="353"/>
      <c r="AP521" s="353"/>
      <c r="AQ521" s="353"/>
      <c r="AR521" s="353"/>
      <c r="AS521" s="353"/>
      <c r="AT521" s="353"/>
      <c r="AU521" s="353"/>
      <c r="AV521" s="353"/>
      <c r="AW521" s="357"/>
      <c r="AX521" s="357"/>
      <c r="AY521" s="357"/>
      <c r="AZ521" s="357"/>
      <c r="BA521" s="357"/>
      <c r="BB521" s="357"/>
      <c r="BC521" s="357"/>
      <c r="BD521" s="357"/>
      <c r="BE521" s="357"/>
      <c r="BF521" s="357"/>
      <c r="BG521" s="357"/>
      <c r="BH521" s="357"/>
      <c r="BI521" s="357"/>
      <c r="BJ521" s="357"/>
      <c r="BK521" s="357"/>
      <c r="BL521" s="357"/>
    </row>
    <row r="522" spans="1:64">
      <c r="A522" s="353"/>
      <c r="B522" s="353"/>
      <c r="C522" s="353"/>
      <c r="D522" s="353"/>
      <c r="E522" s="353"/>
      <c r="F522" s="353"/>
      <c r="G522" s="353"/>
      <c r="H522" s="353"/>
      <c r="I522" s="353"/>
      <c r="J522" s="353"/>
      <c r="K522" s="353"/>
      <c r="L522" s="353"/>
      <c r="M522" s="353"/>
      <c r="N522" s="353"/>
      <c r="O522" s="353"/>
      <c r="P522" s="353"/>
      <c r="Q522" s="353"/>
      <c r="R522" s="353"/>
      <c r="S522" s="353"/>
      <c r="T522" s="353"/>
      <c r="U522" s="353"/>
      <c r="V522" s="353"/>
      <c r="W522" s="353"/>
      <c r="X522" s="353"/>
      <c r="Y522" s="353"/>
      <c r="Z522" s="353"/>
      <c r="AA522" s="353"/>
      <c r="AB522" s="353"/>
      <c r="AC522" s="353"/>
      <c r="AD522" s="353"/>
      <c r="AE522" s="353"/>
      <c r="AF522" s="353"/>
      <c r="AG522" s="353"/>
      <c r="AH522" s="353"/>
      <c r="AI522" s="353"/>
      <c r="AJ522" s="353"/>
      <c r="AK522" s="353"/>
      <c r="AL522" s="353"/>
      <c r="AM522" s="353"/>
      <c r="AN522" s="353"/>
      <c r="AO522" s="353"/>
      <c r="AP522" s="353"/>
      <c r="AQ522" s="353"/>
      <c r="AR522" s="353"/>
      <c r="AS522" s="353"/>
      <c r="AT522" s="353"/>
      <c r="AU522" s="353"/>
      <c r="AV522" s="353"/>
      <c r="AW522" s="357"/>
      <c r="AX522" s="357"/>
      <c r="AY522" s="357"/>
      <c r="AZ522" s="357"/>
      <c r="BA522" s="357"/>
      <c r="BB522" s="357"/>
      <c r="BC522" s="357"/>
      <c r="BD522" s="357"/>
      <c r="BE522" s="357"/>
      <c r="BF522" s="357"/>
      <c r="BG522" s="357"/>
      <c r="BH522" s="357"/>
      <c r="BI522" s="357"/>
      <c r="BJ522" s="357"/>
      <c r="BK522" s="357"/>
      <c r="BL522" s="357"/>
    </row>
    <row r="523" spans="1:64" ht="16.5" thickBot="1">
      <c r="A523" s="354" t="s">
        <v>431</v>
      </c>
      <c r="B523" s="354" t="s">
        <v>203</v>
      </c>
      <c r="C523" s="372" t="s">
        <v>123</v>
      </c>
      <c r="D523" s="370" t="s">
        <v>127</v>
      </c>
      <c r="E523" s="370" t="s">
        <v>128</v>
      </c>
      <c r="F523" s="370" t="s">
        <v>129</v>
      </c>
      <c r="G523" s="370" t="s">
        <v>130</v>
      </c>
      <c r="H523" s="370" t="s">
        <v>131</v>
      </c>
      <c r="I523" s="370" t="s">
        <v>132</v>
      </c>
      <c r="J523" s="370" t="s">
        <v>133</v>
      </c>
      <c r="K523" s="370" t="s">
        <v>134</v>
      </c>
      <c r="L523" s="370" t="s">
        <v>135</v>
      </c>
      <c r="M523" s="370" t="s">
        <v>136</v>
      </c>
      <c r="N523" s="370" t="s">
        <v>137</v>
      </c>
      <c r="O523" s="370" t="s">
        <v>138</v>
      </c>
      <c r="P523" s="370" t="s">
        <v>139</v>
      </c>
      <c r="Q523" s="370" t="s">
        <v>140</v>
      </c>
      <c r="R523" s="370" t="s">
        <v>141</v>
      </c>
      <c r="S523" s="370" t="s">
        <v>142</v>
      </c>
      <c r="T523" s="370" t="s">
        <v>143</v>
      </c>
      <c r="U523" s="370" t="s">
        <v>144</v>
      </c>
      <c r="V523" s="370" t="s">
        <v>145</v>
      </c>
      <c r="W523" s="370" t="s">
        <v>146</v>
      </c>
      <c r="X523" s="370" t="s">
        <v>147</v>
      </c>
      <c r="Y523" s="370" t="s">
        <v>148</v>
      </c>
      <c r="Z523" s="371" t="s">
        <v>155</v>
      </c>
      <c r="AA523" s="357"/>
      <c r="AB523" s="357"/>
      <c r="AC523" s="357"/>
      <c r="AD523" s="357"/>
      <c r="AE523" s="357"/>
      <c r="AF523" s="357"/>
      <c r="AG523" s="357"/>
      <c r="AH523" s="357"/>
      <c r="AI523" s="357"/>
      <c r="AJ523" s="357"/>
      <c r="AK523" s="357"/>
      <c r="AL523" s="357"/>
      <c r="AM523" s="357"/>
      <c r="AN523" s="357"/>
      <c r="AO523" s="357"/>
      <c r="AP523" s="357"/>
      <c r="AQ523" s="357"/>
      <c r="AR523" s="357"/>
      <c r="AS523" s="357"/>
      <c r="AT523" s="357"/>
      <c r="AU523" s="357"/>
      <c r="AV523" s="357"/>
      <c r="AW523" s="357"/>
      <c r="AX523" s="357"/>
      <c r="AY523" s="357"/>
      <c r="AZ523" s="357"/>
      <c r="BA523" s="357"/>
      <c r="BB523" s="357"/>
      <c r="BC523" s="357"/>
      <c r="BD523" s="357"/>
      <c r="BE523" s="357"/>
      <c r="BF523" s="357"/>
      <c r="BG523" s="357"/>
      <c r="BH523" s="357"/>
      <c r="BI523" s="357"/>
      <c r="BJ523" s="357"/>
      <c r="BK523" s="357"/>
      <c r="BL523" s="357"/>
    </row>
    <row r="524" spans="1:64" ht="50.1" customHeight="1">
      <c r="A524" s="736" t="s">
        <v>54</v>
      </c>
      <c r="B524" s="262"/>
      <c r="C524" s="46" t="s">
        <v>124</v>
      </c>
      <c r="D524" s="55"/>
      <c r="E524" s="55"/>
      <c r="F524" s="55"/>
      <c r="G524" s="55"/>
      <c r="H524" s="55"/>
      <c r="I524" s="55"/>
      <c r="J524" s="55"/>
      <c r="K524" s="55"/>
      <c r="L524" s="55"/>
      <c r="M524" s="55"/>
      <c r="N524" s="55"/>
      <c r="O524" s="55"/>
      <c r="P524" s="55"/>
      <c r="Q524" s="55"/>
      <c r="R524" s="55"/>
      <c r="S524" s="55"/>
      <c r="T524" s="55"/>
      <c r="U524" s="55"/>
      <c r="V524" s="55"/>
      <c r="W524" s="55"/>
      <c r="X524" s="55"/>
      <c r="Y524" s="55"/>
      <c r="Z524" s="57"/>
      <c r="AA524" s="58"/>
      <c r="AB524" s="58"/>
      <c r="AC524" s="58"/>
      <c r="AD524" s="58"/>
      <c r="AE524" s="58"/>
      <c r="AF524" s="58"/>
      <c r="AG524" s="58"/>
      <c r="AH524" s="58"/>
      <c r="AI524" s="58"/>
      <c r="AJ524" s="58"/>
      <c r="AK524" s="58"/>
      <c r="AL524" s="58"/>
      <c r="AM524" s="58"/>
      <c r="AN524" s="58"/>
      <c r="AO524" s="58"/>
      <c r="AP524" s="58"/>
      <c r="AQ524" s="58"/>
      <c r="AR524" s="58"/>
      <c r="AS524" s="58"/>
      <c r="AT524" s="58"/>
      <c r="AU524" s="58"/>
      <c r="AV524" s="59"/>
      <c r="AW524" s="357"/>
      <c r="AX524" s="357"/>
      <c r="AY524" s="357"/>
      <c r="AZ524" s="357"/>
      <c r="BA524" s="357"/>
      <c r="BB524" s="357"/>
      <c r="BC524" s="357"/>
      <c r="BD524" s="357"/>
      <c r="BE524" s="357"/>
      <c r="BF524" s="357"/>
      <c r="BG524" s="357"/>
      <c r="BH524" s="357"/>
      <c r="BI524" s="357"/>
      <c r="BJ524" s="357"/>
      <c r="BK524" s="357"/>
      <c r="BL524" s="357"/>
    </row>
    <row r="525" spans="1:64" ht="14.45" customHeight="1">
      <c r="A525" s="738"/>
      <c r="B525" s="255"/>
      <c r="C525" s="37" t="s">
        <v>125</v>
      </c>
      <c r="D525" s="42"/>
      <c r="E525" s="42"/>
      <c r="F525" s="42"/>
      <c r="G525" s="42"/>
      <c r="H525" s="42"/>
      <c r="I525" s="42"/>
      <c r="J525" s="42"/>
      <c r="K525" s="42"/>
      <c r="L525" s="42"/>
      <c r="M525" s="42"/>
      <c r="N525" s="42"/>
      <c r="O525" s="42"/>
      <c r="P525" s="42"/>
      <c r="Q525" s="42"/>
      <c r="R525" s="42"/>
      <c r="S525" s="42"/>
      <c r="T525" s="42"/>
      <c r="U525" s="42"/>
      <c r="V525" s="42"/>
      <c r="W525" s="42"/>
      <c r="X525" s="42"/>
      <c r="Y525" s="42"/>
      <c r="Z525" s="60"/>
      <c r="AA525" s="44"/>
      <c r="AB525" s="44"/>
      <c r="AC525" s="44"/>
      <c r="AD525" s="44"/>
      <c r="AE525" s="44"/>
      <c r="AF525" s="44"/>
      <c r="AG525" s="44"/>
      <c r="AH525" s="44"/>
      <c r="AI525" s="44"/>
      <c r="AJ525" s="44"/>
      <c r="AK525" s="44"/>
      <c r="AL525" s="44"/>
      <c r="AM525" s="44"/>
      <c r="AN525" s="44"/>
      <c r="AO525" s="44"/>
      <c r="AP525" s="44"/>
      <c r="AQ525" s="44"/>
      <c r="AR525" s="44"/>
      <c r="AS525" s="44"/>
      <c r="AT525" s="44"/>
      <c r="AU525" s="44"/>
      <c r="AV525" s="61"/>
      <c r="AW525" s="357"/>
      <c r="AX525" s="357"/>
      <c r="AY525" s="357"/>
      <c r="AZ525" s="357"/>
      <c r="BA525" s="357"/>
      <c r="BB525" s="357"/>
      <c r="BC525" s="357"/>
      <c r="BD525" s="357"/>
      <c r="BE525" s="357"/>
      <c r="BF525" s="357"/>
      <c r="BG525" s="357"/>
      <c r="BH525" s="357"/>
      <c r="BI525" s="357"/>
      <c r="BJ525" s="357"/>
      <c r="BK525" s="357"/>
      <c r="BL525" s="357"/>
    </row>
    <row r="526" spans="1:64" ht="14.45" customHeight="1" thickBot="1">
      <c r="A526" s="738"/>
      <c r="B526" s="256" t="str">
        <f>_xlfn.CONCAT(SUM('1 Budgetskema (UDFYLDES)'!D526:AV526)," timer")</f>
        <v>0 timer</v>
      </c>
      <c r="C526" s="37" t="s">
        <v>9</v>
      </c>
      <c r="D526" s="42"/>
      <c r="E526" s="42"/>
      <c r="F526" s="42"/>
      <c r="G526" s="42"/>
      <c r="H526" s="42"/>
      <c r="I526" s="42"/>
      <c r="J526" s="42"/>
      <c r="K526" s="42"/>
      <c r="L526" s="42"/>
      <c r="M526" s="42"/>
      <c r="N526" s="42"/>
      <c r="O526" s="42"/>
      <c r="P526" s="42"/>
      <c r="Q526" s="42"/>
      <c r="R526" s="42"/>
      <c r="S526" s="42"/>
      <c r="T526" s="42"/>
      <c r="U526" s="42"/>
      <c r="V526" s="42"/>
      <c r="W526" s="42"/>
      <c r="X526" s="42"/>
      <c r="Y526" s="42"/>
      <c r="Z526" s="60"/>
      <c r="AA526" s="44"/>
      <c r="AB526" s="44"/>
      <c r="AC526" s="44"/>
      <c r="AD526" s="44"/>
      <c r="AE526" s="44"/>
      <c r="AF526" s="44"/>
      <c r="AG526" s="44"/>
      <c r="AH526" s="44"/>
      <c r="AI526" s="44"/>
      <c r="AJ526" s="44"/>
      <c r="AK526" s="44"/>
      <c r="AL526" s="44"/>
      <c r="AM526" s="44"/>
      <c r="AN526" s="44"/>
      <c r="AO526" s="44"/>
      <c r="AP526" s="44"/>
      <c r="AQ526" s="44"/>
      <c r="AR526" s="44"/>
      <c r="AS526" s="44"/>
      <c r="AT526" s="44"/>
      <c r="AU526" s="44"/>
      <c r="AV526" s="61"/>
      <c r="AW526" s="357"/>
      <c r="AX526" s="357"/>
      <c r="AY526" s="357"/>
      <c r="AZ526" s="357"/>
      <c r="BA526" s="357"/>
      <c r="BB526" s="357"/>
      <c r="BC526" s="357"/>
      <c r="BD526" s="357"/>
      <c r="BE526" s="357"/>
      <c r="BF526" s="357"/>
      <c r="BG526" s="357"/>
      <c r="BH526" s="357"/>
      <c r="BI526" s="357"/>
      <c r="BJ526" s="357"/>
      <c r="BK526" s="357"/>
      <c r="BL526" s="357"/>
    </row>
    <row r="527" spans="1:64" ht="14.45" customHeight="1" thickBot="1">
      <c r="A527" s="737"/>
      <c r="B527" s="257">
        <f>SUM('1 Budgetskema (UDFYLDES)'!D527:AV527)</f>
        <v>0</v>
      </c>
      <c r="C527" s="38" t="s">
        <v>126</v>
      </c>
      <c r="D527" s="52" t="str">
        <f>IF(D525*D526=0,"",(D525*D526))</f>
        <v/>
      </c>
      <c r="E527" s="52" t="str">
        <f t="shared" ref="E527:AV527" si="34">IF(E525*E526=0,"",(E525*E526))</f>
        <v/>
      </c>
      <c r="F527" s="52" t="str">
        <f t="shared" si="34"/>
        <v/>
      </c>
      <c r="G527" s="52" t="str">
        <f t="shared" si="34"/>
        <v/>
      </c>
      <c r="H527" s="52" t="str">
        <f t="shared" si="34"/>
        <v/>
      </c>
      <c r="I527" s="52" t="str">
        <f t="shared" si="34"/>
        <v/>
      </c>
      <c r="J527" s="52" t="str">
        <f t="shared" si="34"/>
        <v/>
      </c>
      <c r="K527" s="52" t="str">
        <f t="shared" si="34"/>
        <v/>
      </c>
      <c r="L527" s="52" t="str">
        <f t="shared" si="34"/>
        <v/>
      </c>
      <c r="M527" s="52" t="str">
        <f t="shared" si="34"/>
        <v/>
      </c>
      <c r="N527" s="52" t="str">
        <f t="shared" si="34"/>
        <v/>
      </c>
      <c r="O527" s="52" t="str">
        <f t="shared" si="34"/>
        <v/>
      </c>
      <c r="P527" s="52" t="str">
        <f t="shared" si="34"/>
        <v/>
      </c>
      <c r="Q527" s="52" t="str">
        <f t="shared" si="34"/>
        <v/>
      </c>
      <c r="R527" s="52" t="str">
        <f t="shared" si="34"/>
        <v/>
      </c>
      <c r="S527" s="52" t="str">
        <f t="shared" si="34"/>
        <v/>
      </c>
      <c r="T527" s="52" t="str">
        <f t="shared" si="34"/>
        <v/>
      </c>
      <c r="U527" s="52" t="str">
        <f t="shared" si="34"/>
        <v/>
      </c>
      <c r="V527" s="52" t="str">
        <f t="shared" si="34"/>
        <v/>
      </c>
      <c r="W527" s="52" t="str">
        <f t="shared" si="34"/>
        <v/>
      </c>
      <c r="X527" s="52" t="str">
        <f t="shared" si="34"/>
        <v/>
      </c>
      <c r="Y527" s="52" t="str">
        <f t="shared" si="34"/>
        <v/>
      </c>
      <c r="Z527" s="65" t="str">
        <f t="shared" si="34"/>
        <v/>
      </c>
      <c r="AA527" s="66" t="str">
        <f t="shared" si="34"/>
        <v/>
      </c>
      <c r="AB527" s="66" t="str">
        <f t="shared" si="34"/>
        <v/>
      </c>
      <c r="AC527" s="66" t="str">
        <f t="shared" si="34"/>
        <v/>
      </c>
      <c r="AD527" s="66" t="str">
        <f t="shared" si="34"/>
        <v/>
      </c>
      <c r="AE527" s="66" t="str">
        <f t="shared" si="34"/>
        <v/>
      </c>
      <c r="AF527" s="66" t="str">
        <f t="shared" si="34"/>
        <v/>
      </c>
      <c r="AG527" s="66" t="str">
        <f t="shared" si="34"/>
        <v/>
      </c>
      <c r="AH527" s="66" t="str">
        <f t="shared" si="34"/>
        <v/>
      </c>
      <c r="AI527" s="66" t="str">
        <f t="shared" si="34"/>
        <v/>
      </c>
      <c r="AJ527" s="66" t="str">
        <f t="shared" si="34"/>
        <v/>
      </c>
      <c r="AK527" s="66" t="str">
        <f t="shared" si="34"/>
        <v/>
      </c>
      <c r="AL527" s="66" t="str">
        <f t="shared" si="34"/>
        <v/>
      </c>
      <c r="AM527" s="66" t="str">
        <f t="shared" si="34"/>
        <v/>
      </c>
      <c r="AN527" s="66" t="str">
        <f t="shared" si="34"/>
        <v/>
      </c>
      <c r="AO527" s="66" t="str">
        <f t="shared" si="34"/>
        <v/>
      </c>
      <c r="AP527" s="66" t="str">
        <f t="shared" si="34"/>
        <v/>
      </c>
      <c r="AQ527" s="66" t="str">
        <f t="shared" si="34"/>
        <v/>
      </c>
      <c r="AR527" s="66" t="str">
        <f t="shared" si="34"/>
        <v/>
      </c>
      <c r="AS527" s="66" t="str">
        <f t="shared" si="34"/>
        <v/>
      </c>
      <c r="AT527" s="66" t="str">
        <f t="shared" si="34"/>
        <v/>
      </c>
      <c r="AU527" s="66" t="str">
        <f t="shared" si="34"/>
        <v/>
      </c>
      <c r="AV527" s="67" t="str">
        <f t="shared" si="34"/>
        <v/>
      </c>
      <c r="AW527" s="357"/>
      <c r="AX527" s="357"/>
      <c r="AY527" s="357"/>
      <c r="AZ527" s="357"/>
      <c r="BA527" s="357"/>
      <c r="BB527" s="357"/>
      <c r="BC527" s="357"/>
      <c r="BD527" s="357"/>
      <c r="BE527" s="357"/>
      <c r="BF527" s="357"/>
      <c r="BG527" s="357"/>
      <c r="BH527" s="357"/>
      <c r="BI527" s="357"/>
      <c r="BJ527" s="357"/>
      <c r="BK527" s="357"/>
      <c r="BL527" s="357"/>
    </row>
    <row r="528" spans="1:64" ht="50.1" customHeight="1">
      <c r="A528" s="738" t="s">
        <v>3</v>
      </c>
      <c r="B528" s="258"/>
      <c r="C528" s="41" t="s">
        <v>124</v>
      </c>
      <c r="D528" s="145"/>
      <c r="E528" s="56"/>
      <c r="F528" s="56"/>
      <c r="G528" s="56"/>
      <c r="H528" s="56"/>
      <c r="I528" s="56"/>
      <c r="J528" s="56"/>
      <c r="K528" s="56"/>
      <c r="L528" s="56"/>
      <c r="M528" s="56"/>
      <c r="N528" s="56"/>
      <c r="O528" s="56"/>
      <c r="P528" s="56"/>
      <c r="Q528" s="56"/>
      <c r="R528" s="56"/>
      <c r="S528" s="56"/>
      <c r="T528" s="56"/>
      <c r="U528" s="56"/>
      <c r="V528" s="56"/>
      <c r="W528" s="56"/>
      <c r="X528" s="56"/>
      <c r="Y528" s="56"/>
      <c r="Z528" s="60"/>
      <c r="AA528" s="44"/>
      <c r="AB528" s="44"/>
      <c r="AC528" s="44"/>
      <c r="AD528" s="44"/>
      <c r="AE528" s="44"/>
      <c r="AF528" s="44"/>
      <c r="AG528" s="44"/>
      <c r="AH528" s="44"/>
      <c r="AI528" s="44"/>
      <c r="AJ528" s="44"/>
      <c r="AK528" s="44"/>
      <c r="AL528" s="44"/>
      <c r="AM528" s="44"/>
      <c r="AN528" s="44"/>
      <c r="AO528" s="44"/>
      <c r="AP528" s="44"/>
      <c r="AQ528" s="44"/>
      <c r="AR528" s="44"/>
      <c r="AS528" s="44"/>
      <c r="AT528" s="44"/>
      <c r="AU528" s="44"/>
      <c r="AV528" s="61"/>
      <c r="AW528" s="357"/>
      <c r="AX528" s="357"/>
      <c r="AY528" s="357"/>
      <c r="AZ528" s="357"/>
      <c r="BA528" s="357"/>
      <c r="BB528" s="357"/>
      <c r="BC528" s="357"/>
      <c r="BD528" s="357"/>
      <c r="BE528" s="357"/>
      <c r="BF528" s="357"/>
      <c r="BG528" s="357"/>
      <c r="BH528" s="357"/>
      <c r="BI528" s="357"/>
      <c r="BJ528" s="357"/>
      <c r="BK528" s="357"/>
      <c r="BL528" s="357"/>
    </row>
    <row r="529" spans="1:64" ht="14.45" customHeight="1">
      <c r="A529" s="738"/>
      <c r="B529" s="259"/>
      <c r="C529" s="37" t="s">
        <v>125</v>
      </c>
      <c r="D529" s="42"/>
      <c r="E529" s="42"/>
      <c r="F529" s="42"/>
      <c r="G529" s="42"/>
      <c r="H529" s="42"/>
      <c r="I529" s="42"/>
      <c r="J529" s="42"/>
      <c r="K529" s="42"/>
      <c r="L529" s="42"/>
      <c r="M529" s="42"/>
      <c r="N529" s="42"/>
      <c r="O529" s="42"/>
      <c r="P529" s="42"/>
      <c r="Q529" s="42"/>
      <c r="R529" s="42"/>
      <c r="S529" s="42"/>
      <c r="T529" s="42"/>
      <c r="U529" s="42"/>
      <c r="V529" s="42"/>
      <c r="W529" s="42"/>
      <c r="X529" s="42"/>
      <c r="Y529" s="42"/>
      <c r="Z529" s="60"/>
      <c r="AA529" s="44"/>
      <c r="AB529" s="44"/>
      <c r="AC529" s="44"/>
      <c r="AD529" s="44"/>
      <c r="AE529" s="44"/>
      <c r="AF529" s="44"/>
      <c r="AG529" s="44"/>
      <c r="AH529" s="44"/>
      <c r="AI529" s="44"/>
      <c r="AJ529" s="44"/>
      <c r="AK529" s="44"/>
      <c r="AL529" s="44"/>
      <c r="AM529" s="44"/>
      <c r="AN529" s="44"/>
      <c r="AO529" s="44"/>
      <c r="AP529" s="44"/>
      <c r="AQ529" s="44"/>
      <c r="AR529" s="44"/>
      <c r="AS529" s="44"/>
      <c r="AT529" s="44"/>
      <c r="AU529" s="44"/>
      <c r="AV529" s="61"/>
      <c r="AW529" s="357"/>
      <c r="AX529" s="357"/>
      <c r="AY529" s="357"/>
      <c r="AZ529" s="357"/>
      <c r="BA529" s="357"/>
      <c r="BB529" s="357"/>
      <c r="BC529" s="357"/>
      <c r="BD529" s="357"/>
      <c r="BE529" s="357"/>
      <c r="BF529" s="357"/>
      <c r="BG529" s="357"/>
      <c r="BH529" s="357"/>
      <c r="BI529" s="357"/>
      <c r="BJ529" s="357"/>
      <c r="BK529" s="357"/>
      <c r="BL529" s="357"/>
    </row>
    <row r="530" spans="1:64" ht="14.45" customHeight="1">
      <c r="A530" s="738"/>
      <c r="B530" s="259"/>
      <c r="C530" s="37" t="s">
        <v>9</v>
      </c>
      <c r="D530" s="42"/>
      <c r="E530" s="42"/>
      <c r="F530" s="42"/>
      <c r="G530" s="42"/>
      <c r="H530" s="42"/>
      <c r="I530" s="42"/>
      <c r="J530" s="42"/>
      <c r="K530" s="42"/>
      <c r="L530" s="42"/>
      <c r="M530" s="42"/>
      <c r="N530" s="42"/>
      <c r="O530" s="42"/>
      <c r="P530" s="42"/>
      <c r="Q530" s="42"/>
      <c r="R530" s="42"/>
      <c r="S530" s="42"/>
      <c r="T530" s="42"/>
      <c r="U530" s="42"/>
      <c r="V530" s="42"/>
      <c r="W530" s="42"/>
      <c r="X530" s="42"/>
      <c r="Y530" s="42"/>
      <c r="Z530" s="60"/>
      <c r="AA530" s="44"/>
      <c r="AB530" s="44"/>
      <c r="AC530" s="44"/>
      <c r="AD530" s="44"/>
      <c r="AE530" s="44"/>
      <c r="AF530" s="44"/>
      <c r="AG530" s="44"/>
      <c r="AH530" s="44"/>
      <c r="AI530" s="44"/>
      <c r="AJ530" s="44"/>
      <c r="AK530" s="44"/>
      <c r="AL530" s="44"/>
      <c r="AM530" s="44"/>
      <c r="AN530" s="44"/>
      <c r="AO530" s="44"/>
      <c r="AP530" s="44"/>
      <c r="AQ530" s="44"/>
      <c r="AR530" s="44"/>
      <c r="AS530" s="44"/>
      <c r="AT530" s="44"/>
      <c r="AU530" s="44"/>
      <c r="AV530" s="61"/>
      <c r="AW530" s="357"/>
      <c r="AX530" s="357"/>
      <c r="AY530" s="357"/>
      <c r="AZ530" s="357"/>
      <c r="BA530" s="357"/>
      <c r="BB530" s="357"/>
      <c r="BC530" s="357"/>
      <c r="BD530" s="357"/>
      <c r="BE530" s="357"/>
      <c r="BF530" s="357"/>
      <c r="BG530" s="357"/>
      <c r="BH530" s="357"/>
      <c r="BI530" s="357"/>
      <c r="BJ530" s="357"/>
      <c r="BK530" s="357"/>
      <c r="BL530" s="357"/>
    </row>
    <row r="531" spans="1:64" ht="14.45" customHeight="1" thickBot="1">
      <c r="A531" s="738"/>
      <c r="B531" s="260">
        <f>SUM('1 Budgetskema (UDFYLDES)'!D531:AV531)</f>
        <v>0</v>
      </c>
      <c r="C531" s="40" t="s">
        <v>126</v>
      </c>
      <c r="D531" s="51" t="str">
        <f t="shared" ref="D531:AV531" si="35">IF(D529*D530=0,"",(D529*D530))</f>
        <v/>
      </c>
      <c r="E531" s="51" t="str">
        <f t="shared" si="35"/>
        <v/>
      </c>
      <c r="F531" s="51" t="str">
        <f t="shared" si="35"/>
        <v/>
      </c>
      <c r="G531" s="51" t="str">
        <f t="shared" si="35"/>
        <v/>
      </c>
      <c r="H531" s="51" t="str">
        <f t="shared" si="35"/>
        <v/>
      </c>
      <c r="I531" s="51" t="str">
        <f t="shared" si="35"/>
        <v/>
      </c>
      <c r="J531" s="51" t="str">
        <f t="shared" si="35"/>
        <v/>
      </c>
      <c r="K531" s="51" t="str">
        <f t="shared" si="35"/>
        <v/>
      </c>
      <c r="L531" s="51" t="str">
        <f t="shared" si="35"/>
        <v/>
      </c>
      <c r="M531" s="51" t="str">
        <f t="shared" si="35"/>
        <v/>
      </c>
      <c r="N531" s="51" t="str">
        <f t="shared" si="35"/>
        <v/>
      </c>
      <c r="O531" s="51" t="str">
        <f t="shared" si="35"/>
        <v/>
      </c>
      <c r="P531" s="51" t="str">
        <f t="shared" si="35"/>
        <v/>
      </c>
      <c r="Q531" s="51" t="str">
        <f t="shared" si="35"/>
        <v/>
      </c>
      <c r="R531" s="51" t="str">
        <f t="shared" si="35"/>
        <v/>
      </c>
      <c r="S531" s="51" t="str">
        <f t="shared" si="35"/>
        <v/>
      </c>
      <c r="T531" s="51" t="str">
        <f t="shared" si="35"/>
        <v/>
      </c>
      <c r="U531" s="51" t="str">
        <f t="shared" si="35"/>
        <v/>
      </c>
      <c r="V531" s="51" t="str">
        <f t="shared" si="35"/>
        <v/>
      </c>
      <c r="W531" s="51" t="str">
        <f t="shared" si="35"/>
        <v/>
      </c>
      <c r="X531" s="51" t="str">
        <f t="shared" si="35"/>
        <v/>
      </c>
      <c r="Y531" s="51" t="str">
        <f t="shared" si="35"/>
        <v/>
      </c>
      <c r="Z531" s="65" t="str">
        <f t="shared" si="35"/>
        <v/>
      </c>
      <c r="AA531" s="66" t="str">
        <f t="shared" si="35"/>
        <v/>
      </c>
      <c r="AB531" s="66" t="str">
        <f t="shared" si="35"/>
        <v/>
      </c>
      <c r="AC531" s="66" t="str">
        <f t="shared" si="35"/>
        <v/>
      </c>
      <c r="AD531" s="66" t="str">
        <f t="shared" si="35"/>
        <v/>
      </c>
      <c r="AE531" s="66" t="str">
        <f t="shared" si="35"/>
        <v/>
      </c>
      <c r="AF531" s="66" t="str">
        <f t="shared" si="35"/>
        <v/>
      </c>
      <c r="AG531" s="66" t="str">
        <f t="shared" si="35"/>
        <v/>
      </c>
      <c r="AH531" s="66" t="str">
        <f t="shared" si="35"/>
        <v/>
      </c>
      <c r="AI531" s="66" t="str">
        <f t="shared" si="35"/>
        <v/>
      </c>
      <c r="AJ531" s="66" t="str">
        <f t="shared" si="35"/>
        <v/>
      </c>
      <c r="AK531" s="66" t="str">
        <f t="shared" si="35"/>
        <v/>
      </c>
      <c r="AL531" s="66" t="str">
        <f t="shared" si="35"/>
        <v/>
      </c>
      <c r="AM531" s="66" t="str">
        <f t="shared" si="35"/>
        <v/>
      </c>
      <c r="AN531" s="66" t="str">
        <f t="shared" si="35"/>
        <v/>
      </c>
      <c r="AO531" s="66" t="str">
        <f t="shared" si="35"/>
        <v/>
      </c>
      <c r="AP531" s="66" t="str">
        <f t="shared" si="35"/>
        <v/>
      </c>
      <c r="AQ531" s="66" t="str">
        <f t="shared" si="35"/>
        <v/>
      </c>
      <c r="AR531" s="66" t="str">
        <f t="shared" si="35"/>
        <v/>
      </c>
      <c r="AS531" s="66" t="str">
        <f t="shared" si="35"/>
        <v/>
      </c>
      <c r="AT531" s="66" t="str">
        <f t="shared" si="35"/>
        <v/>
      </c>
      <c r="AU531" s="66" t="str">
        <f t="shared" si="35"/>
        <v/>
      </c>
      <c r="AV531" s="67" t="str">
        <f t="shared" si="35"/>
        <v/>
      </c>
      <c r="AW531" s="357"/>
      <c r="AX531" s="357"/>
      <c r="AY531" s="357"/>
      <c r="AZ531" s="357"/>
      <c r="BA531" s="357"/>
      <c r="BB531" s="357"/>
      <c r="BC531" s="357"/>
      <c r="BD531" s="357"/>
      <c r="BE531" s="357"/>
      <c r="BF531" s="357"/>
      <c r="BG531" s="357"/>
      <c r="BH531" s="357"/>
      <c r="BI531" s="357"/>
      <c r="BJ531" s="357"/>
      <c r="BK531" s="357"/>
      <c r="BL531" s="357"/>
    </row>
    <row r="532" spans="1:64" ht="50.1" customHeight="1" thickBot="1">
      <c r="A532" s="735" t="s">
        <v>56</v>
      </c>
      <c r="B532" s="258"/>
      <c r="C532" s="39" t="s">
        <v>124</v>
      </c>
      <c r="D532" s="55"/>
      <c r="E532" s="55"/>
      <c r="F532" s="55"/>
      <c r="G532" s="55"/>
      <c r="H532" s="55"/>
      <c r="I532" s="55"/>
      <c r="J532" s="55"/>
      <c r="K532" s="55"/>
      <c r="L532" s="55"/>
      <c r="M532" s="55"/>
      <c r="N532" s="55"/>
      <c r="O532" s="55"/>
      <c r="P532" s="55"/>
      <c r="Q532" s="55"/>
      <c r="R532" s="55"/>
      <c r="S532" s="55"/>
      <c r="T532" s="55"/>
      <c r="U532" s="55"/>
      <c r="V532" s="55"/>
      <c r="W532" s="55"/>
      <c r="X532" s="55"/>
      <c r="Y532" s="55"/>
      <c r="Z532" s="60"/>
      <c r="AA532" s="44"/>
      <c r="AB532" s="44"/>
      <c r="AC532" s="44"/>
      <c r="AD532" s="44"/>
      <c r="AE532" s="44"/>
      <c r="AF532" s="44"/>
      <c r="AG532" s="44"/>
      <c r="AH532" s="44"/>
      <c r="AI532" s="44"/>
      <c r="AJ532" s="44"/>
      <c r="AK532" s="44"/>
      <c r="AL532" s="44"/>
      <c r="AM532" s="44"/>
      <c r="AN532" s="44"/>
      <c r="AO532" s="44"/>
      <c r="AP532" s="44"/>
      <c r="AQ532" s="44"/>
      <c r="AR532" s="44"/>
      <c r="AS532" s="44"/>
      <c r="AT532" s="44"/>
      <c r="AU532" s="44"/>
      <c r="AV532" s="61"/>
      <c r="AW532" s="357"/>
      <c r="AX532" s="357"/>
      <c r="AY532" s="357"/>
      <c r="AZ532" s="357"/>
      <c r="BA532" s="357"/>
      <c r="BB532" s="357"/>
      <c r="BC532" s="357"/>
      <c r="BD532" s="357"/>
      <c r="BE532" s="357"/>
      <c r="BF532" s="357"/>
      <c r="BG532" s="357"/>
      <c r="BH532" s="357"/>
      <c r="BI532" s="357"/>
      <c r="BJ532" s="357"/>
      <c r="BK532" s="357"/>
      <c r="BL532" s="357"/>
    </row>
    <row r="533" spans="1:64" ht="14.45" customHeight="1" thickBot="1">
      <c r="A533" s="735"/>
      <c r="B533" s="261">
        <f>SUM('1 Budgetskema (UDFYLDES)'!D533:AV533)</f>
        <v>0</v>
      </c>
      <c r="C533" s="38" t="s">
        <v>126</v>
      </c>
      <c r="D533" s="53"/>
      <c r="E533" s="53"/>
      <c r="F533" s="53"/>
      <c r="G533" s="53"/>
      <c r="H533" s="53"/>
      <c r="I533" s="53"/>
      <c r="J533" s="53"/>
      <c r="K533" s="53"/>
      <c r="L533" s="53"/>
      <c r="M533" s="53"/>
      <c r="N533" s="53"/>
      <c r="O533" s="53"/>
      <c r="P533" s="53"/>
      <c r="Q533" s="53"/>
      <c r="R533" s="53"/>
      <c r="S533" s="53"/>
      <c r="T533" s="53"/>
      <c r="U533" s="53"/>
      <c r="V533" s="53"/>
      <c r="W533" s="53"/>
      <c r="X533" s="53"/>
      <c r="Y533" s="53"/>
      <c r="Z533" s="60"/>
      <c r="AA533" s="44"/>
      <c r="AB533" s="44"/>
      <c r="AC533" s="44"/>
      <c r="AD533" s="44"/>
      <c r="AE533" s="44"/>
      <c r="AF533" s="44"/>
      <c r="AG533" s="44"/>
      <c r="AH533" s="44"/>
      <c r="AI533" s="44"/>
      <c r="AJ533" s="44"/>
      <c r="AK533" s="44"/>
      <c r="AL533" s="44"/>
      <c r="AM533" s="44"/>
      <c r="AN533" s="44"/>
      <c r="AO533" s="44"/>
      <c r="AP533" s="44"/>
      <c r="AQ533" s="44"/>
      <c r="AR533" s="44"/>
      <c r="AS533" s="44"/>
      <c r="AT533" s="44"/>
      <c r="AU533" s="44"/>
      <c r="AV533" s="61"/>
      <c r="AW533" s="357"/>
      <c r="AX533" s="357"/>
      <c r="AY533" s="357"/>
      <c r="AZ533" s="357"/>
      <c r="BA533" s="357"/>
      <c r="BB533" s="357"/>
      <c r="BC533" s="357"/>
      <c r="BD533" s="357"/>
      <c r="BE533" s="357"/>
      <c r="BF533" s="357"/>
      <c r="BG533" s="357"/>
      <c r="BH533" s="357"/>
      <c r="BI533" s="357"/>
      <c r="BJ533" s="357"/>
      <c r="BK533" s="357"/>
      <c r="BL533" s="357"/>
    </row>
    <row r="534" spans="1:64" ht="50.1" customHeight="1" thickBot="1">
      <c r="A534" s="735" t="s">
        <v>24</v>
      </c>
      <c r="B534" s="258"/>
      <c r="C534" s="39" t="s">
        <v>124</v>
      </c>
      <c r="D534" s="55"/>
      <c r="E534" s="55"/>
      <c r="F534" s="55"/>
      <c r="G534" s="55"/>
      <c r="H534" s="55"/>
      <c r="I534" s="55"/>
      <c r="J534" s="55"/>
      <c r="K534" s="55"/>
      <c r="L534" s="55"/>
      <c r="M534" s="55"/>
      <c r="N534" s="55"/>
      <c r="O534" s="55"/>
      <c r="P534" s="55"/>
      <c r="Q534" s="55"/>
      <c r="R534" s="55"/>
      <c r="S534" s="55"/>
      <c r="T534" s="55"/>
      <c r="U534" s="55"/>
      <c r="V534" s="55"/>
      <c r="W534" s="55"/>
      <c r="X534" s="55"/>
      <c r="Y534" s="55"/>
      <c r="Z534" s="60"/>
      <c r="AA534" s="44"/>
      <c r="AB534" s="44"/>
      <c r="AC534" s="44"/>
      <c r="AD534" s="44"/>
      <c r="AE534" s="44"/>
      <c r="AF534" s="44"/>
      <c r="AG534" s="44"/>
      <c r="AH534" s="44"/>
      <c r="AI534" s="44"/>
      <c r="AJ534" s="44"/>
      <c r="AK534" s="44"/>
      <c r="AL534" s="44"/>
      <c r="AM534" s="44"/>
      <c r="AN534" s="44"/>
      <c r="AO534" s="44"/>
      <c r="AP534" s="44"/>
      <c r="AQ534" s="44"/>
      <c r="AR534" s="44"/>
      <c r="AS534" s="44"/>
      <c r="AT534" s="44"/>
      <c r="AU534" s="44"/>
      <c r="AV534" s="61"/>
      <c r="AW534" s="357"/>
      <c r="AX534" s="357"/>
      <c r="AY534" s="357"/>
      <c r="AZ534" s="357"/>
      <c r="BA534" s="357"/>
      <c r="BB534" s="357"/>
      <c r="BC534" s="357"/>
      <c r="BD534" s="357"/>
      <c r="BE534" s="357"/>
      <c r="BF534" s="357"/>
      <c r="BG534" s="357"/>
      <c r="BH534" s="357"/>
      <c r="BI534" s="357"/>
      <c r="BJ534" s="357"/>
      <c r="BK534" s="357"/>
      <c r="BL534" s="357"/>
    </row>
    <row r="535" spans="1:64" ht="14.45" customHeight="1" thickBot="1">
      <c r="A535" s="735"/>
      <c r="B535" s="261">
        <f>SUM('1 Budgetskema (UDFYLDES)'!D535:AV535)</f>
        <v>0</v>
      </c>
      <c r="C535" s="40" t="s">
        <v>126</v>
      </c>
      <c r="D535" s="53"/>
      <c r="E535" s="53"/>
      <c r="F535" s="53"/>
      <c r="G535" s="53"/>
      <c r="H535" s="53"/>
      <c r="I535" s="53"/>
      <c r="J535" s="53"/>
      <c r="K535" s="53"/>
      <c r="L535" s="53"/>
      <c r="M535" s="53"/>
      <c r="N535" s="53"/>
      <c r="O535" s="53"/>
      <c r="P535" s="53"/>
      <c r="Q535" s="53"/>
      <c r="R535" s="53"/>
      <c r="S535" s="53"/>
      <c r="T535" s="53"/>
      <c r="U535" s="53"/>
      <c r="V535" s="53"/>
      <c r="W535" s="53"/>
      <c r="X535" s="53"/>
      <c r="Y535" s="53"/>
      <c r="Z535" s="60"/>
      <c r="AA535" s="44"/>
      <c r="AB535" s="44"/>
      <c r="AC535" s="44"/>
      <c r="AD535" s="44"/>
      <c r="AE535" s="44"/>
      <c r="AF535" s="44"/>
      <c r="AG535" s="44"/>
      <c r="AH535" s="44"/>
      <c r="AI535" s="44"/>
      <c r="AJ535" s="44"/>
      <c r="AK535" s="44"/>
      <c r="AL535" s="44"/>
      <c r="AM535" s="44"/>
      <c r="AN535" s="44"/>
      <c r="AO535" s="44"/>
      <c r="AP535" s="44"/>
      <c r="AQ535" s="44"/>
      <c r="AR535" s="44"/>
      <c r="AS535" s="44"/>
      <c r="AT535" s="44"/>
      <c r="AU535" s="44"/>
      <c r="AV535" s="61"/>
      <c r="AW535" s="357"/>
      <c r="AX535" s="357"/>
      <c r="AY535" s="357"/>
      <c r="AZ535" s="357"/>
      <c r="BA535" s="357"/>
      <c r="BB535" s="357"/>
      <c r="BC535" s="357"/>
      <c r="BD535" s="357"/>
      <c r="BE535" s="357"/>
      <c r="BF535" s="357"/>
      <c r="BG535" s="357"/>
      <c r="BH535" s="357"/>
      <c r="BI535" s="357"/>
      <c r="BJ535" s="357"/>
      <c r="BK535" s="357"/>
      <c r="BL535" s="357"/>
    </row>
    <row r="536" spans="1:64" ht="50.1" customHeight="1">
      <c r="A536" s="736" t="s">
        <v>149</v>
      </c>
      <c r="B536" s="258"/>
      <c r="C536" s="39" t="s">
        <v>173</v>
      </c>
      <c r="D536" s="146"/>
      <c r="E536" s="146"/>
      <c r="F536" s="146"/>
      <c r="G536" s="146"/>
      <c r="H536" s="146"/>
      <c r="I536" s="146"/>
      <c r="J536" s="146"/>
      <c r="K536" s="146"/>
      <c r="L536" s="146"/>
      <c r="M536" s="146"/>
      <c r="N536" s="146"/>
      <c r="O536" s="146"/>
      <c r="P536" s="146"/>
      <c r="Q536" s="146"/>
      <c r="R536" s="146"/>
      <c r="S536" s="146"/>
      <c r="T536" s="146"/>
      <c r="U536" s="146"/>
      <c r="V536" s="146"/>
      <c r="W536" s="146"/>
      <c r="X536" s="146"/>
      <c r="Y536" s="146"/>
      <c r="Z536" s="147"/>
      <c r="AA536" s="148"/>
      <c r="AB536" s="148"/>
      <c r="AC536" s="148"/>
      <c r="AD536" s="148"/>
      <c r="AE536" s="148"/>
      <c r="AF536" s="148"/>
      <c r="AG536" s="148"/>
      <c r="AH536" s="148"/>
      <c r="AI536" s="148"/>
      <c r="AJ536" s="148"/>
      <c r="AK536" s="148"/>
      <c r="AL536" s="148"/>
      <c r="AM536" s="148"/>
      <c r="AN536" s="148"/>
      <c r="AO536" s="148"/>
      <c r="AP536" s="148"/>
      <c r="AQ536" s="148"/>
      <c r="AR536" s="148"/>
      <c r="AS536" s="148"/>
      <c r="AT536" s="148"/>
      <c r="AU536" s="148"/>
      <c r="AV536" s="149"/>
      <c r="AW536" s="357"/>
      <c r="AX536" s="357"/>
      <c r="AY536" s="357"/>
      <c r="AZ536" s="357"/>
      <c r="BA536" s="357"/>
      <c r="BB536" s="357"/>
      <c r="BC536" s="357"/>
      <c r="BD536" s="357"/>
      <c r="BE536" s="357"/>
      <c r="BF536" s="357"/>
      <c r="BG536" s="357"/>
      <c r="BH536" s="357"/>
      <c r="BI536" s="357"/>
      <c r="BJ536" s="357"/>
      <c r="BK536" s="357"/>
      <c r="BL536" s="357"/>
    </row>
    <row r="537" spans="1:64" ht="14.45" customHeight="1" thickBot="1">
      <c r="A537" s="737"/>
      <c r="B537" s="260">
        <f>SUM('1 Budgetskema (UDFYLDES)'!D537:AV537)</f>
        <v>0</v>
      </c>
      <c r="C537" s="76" t="s">
        <v>149</v>
      </c>
      <c r="D537" s="150"/>
      <c r="E537" s="75"/>
      <c r="F537" s="75"/>
      <c r="G537" s="75"/>
      <c r="H537" s="75"/>
      <c r="I537" s="75"/>
      <c r="J537" s="75"/>
      <c r="K537" s="75"/>
      <c r="L537" s="75"/>
      <c r="M537" s="75"/>
      <c r="N537" s="75"/>
      <c r="O537" s="75"/>
      <c r="P537" s="75"/>
      <c r="Q537" s="75"/>
      <c r="R537" s="75"/>
      <c r="S537" s="75"/>
      <c r="T537" s="75"/>
      <c r="U537" s="75"/>
      <c r="V537" s="75"/>
      <c r="W537" s="75"/>
      <c r="X537" s="75"/>
      <c r="Y537" s="75"/>
      <c r="Z537" s="60"/>
      <c r="AA537" s="44"/>
      <c r="AB537" s="44"/>
      <c r="AC537" s="44"/>
      <c r="AD537" s="44"/>
      <c r="AE537" s="44"/>
      <c r="AF537" s="44"/>
      <c r="AG537" s="44"/>
      <c r="AH537" s="44"/>
      <c r="AI537" s="44"/>
      <c r="AJ537" s="44"/>
      <c r="AK537" s="44"/>
      <c r="AL537" s="44"/>
      <c r="AM537" s="44"/>
      <c r="AN537" s="44"/>
      <c r="AO537" s="44"/>
      <c r="AP537" s="44"/>
      <c r="AQ537" s="44"/>
      <c r="AR537" s="44"/>
      <c r="AS537" s="44"/>
      <c r="AT537" s="44"/>
      <c r="AU537" s="44"/>
      <c r="AV537" s="61"/>
      <c r="AW537" s="357"/>
      <c r="AX537" s="357"/>
      <c r="AY537" s="357"/>
      <c r="AZ537" s="357"/>
      <c r="BA537" s="357"/>
      <c r="BB537" s="357"/>
      <c r="BC537" s="357"/>
      <c r="BD537" s="357"/>
      <c r="BE537" s="357"/>
      <c r="BF537" s="357"/>
      <c r="BG537" s="357"/>
      <c r="BH537" s="357"/>
      <c r="BI537" s="357"/>
      <c r="BJ537" s="357"/>
      <c r="BK537" s="357"/>
      <c r="BL537" s="357"/>
    </row>
    <row r="538" spans="1:64" ht="50.1" customHeight="1">
      <c r="A538" s="736" t="s">
        <v>10</v>
      </c>
      <c r="B538" s="258"/>
      <c r="C538" s="74" t="s">
        <v>124</v>
      </c>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6"/>
      <c r="Z538" s="147"/>
      <c r="AA538" s="148"/>
      <c r="AB538" s="148"/>
      <c r="AC538" s="148"/>
      <c r="AD538" s="148"/>
      <c r="AE538" s="148"/>
      <c r="AF538" s="148"/>
      <c r="AG538" s="148"/>
      <c r="AH538" s="148"/>
      <c r="AI538" s="148"/>
      <c r="AJ538" s="148"/>
      <c r="AK538" s="148"/>
      <c r="AL538" s="148"/>
      <c r="AM538" s="148"/>
      <c r="AN538" s="148"/>
      <c r="AO538" s="148"/>
      <c r="AP538" s="148"/>
      <c r="AQ538" s="148"/>
      <c r="AR538" s="148"/>
      <c r="AS538" s="148"/>
      <c r="AT538" s="148"/>
      <c r="AU538" s="148"/>
      <c r="AV538" s="149"/>
      <c r="AW538" s="357"/>
      <c r="AX538" s="357"/>
      <c r="AY538" s="357"/>
      <c r="AZ538" s="357"/>
      <c r="BA538" s="357"/>
      <c r="BB538" s="357"/>
      <c r="BC538" s="357"/>
      <c r="BD538" s="357"/>
      <c r="BE538" s="357"/>
      <c r="BF538" s="357"/>
      <c r="BG538" s="357"/>
      <c r="BH538" s="357"/>
      <c r="BI538" s="357"/>
      <c r="BJ538" s="357"/>
      <c r="BK538" s="357"/>
      <c r="BL538" s="357"/>
    </row>
    <row r="539" spans="1:64" ht="14.45" customHeight="1" thickBot="1">
      <c r="A539" s="737"/>
      <c r="B539" s="260">
        <f>SUM('1 Budgetskema (UDFYLDES)'!D539:AV539)</f>
        <v>0</v>
      </c>
      <c r="C539" s="38" t="s">
        <v>126</v>
      </c>
      <c r="D539" s="77"/>
      <c r="E539" s="77"/>
      <c r="F539" s="77"/>
      <c r="G539" s="77"/>
      <c r="H539" s="77"/>
      <c r="I539" s="77"/>
      <c r="J539" s="77"/>
      <c r="K539" s="77"/>
      <c r="L539" s="77"/>
      <c r="M539" s="77"/>
      <c r="N539" s="77"/>
      <c r="O539" s="77"/>
      <c r="P539" s="77"/>
      <c r="Q539" s="77"/>
      <c r="R539" s="77"/>
      <c r="S539" s="77"/>
      <c r="T539" s="77"/>
      <c r="U539" s="77"/>
      <c r="V539" s="77"/>
      <c r="W539" s="77"/>
      <c r="X539" s="77"/>
      <c r="Y539" s="77"/>
      <c r="Z539" s="60"/>
      <c r="AA539" s="44"/>
      <c r="AB539" s="44"/>
      <c r="AC539" s="44"/>
      <c r="AD539" s="44"/>
      <c r="AE539" s="44"/>
      <c r="AF539" s="44"/>
      <c r="AG539" s="44"/>
      <c r="AH539" s="44"/>
      <c r="AI539" s="44"/>
      <c r="AJ539" s="44"/>
      <c r="AK539" s="44"/>
      <c r="AL539" s="44"/>
      <c r="AM539" s="44"/>
      <c r="AN539" s="44"/>
      <c r="AO539" s="44"/>
      <c r="AP539" s="44"/>
      <c r="AQ539" s="44"/>
      <c r="AR539" s="44"/>
      <c r="AS539" s="44"/>
      <c r="AT539" s="44"/>
      <c r="AU539" s="44"/>
      <c r="AV539" s="61"/>
      <c r="AW539" s="357"/>
      <c r="AX539" s="357"/>
      <c r="AY539" s="357"/>
      <c r="AZ539" s="357"/>
      <c r="BA539" s="357"/>
      <c r="BB539" s="357"/>
      <c r="BC539" s="357"/>
      <c r="BD539" s="357"/>
      <c r="BE539" s="357"/>
      <c r="BF539" s="357"/>
      <c r="BG539" s="357"/>
      <c r="BH539" s="357"/>
      <c r="BI539" s="357"/>
      <c r="BJ539" s="357"/>
      <c r="BK539" s="357"/>
      <c r="BL539" s="357"/>
    </row>
    <row r="540" spans="1:64" ht="50.1" customHeight="1" thickBot="1">
      <c r="A540" s="735" t="s">
        <v>55</v>
      </c>
      <c r="B540" s="258"/>
      <c r="C540" s="41" t="s">
        <v>124</v>
      </c>
      <c r="D540" s="55"/>
      <c r="E540" s="55"/>
      <c r="F540" s="55"/>
      <c r="G540" s="55"/>
      <c r="H540" s="55"/>
      <c r="I540" s="55"/>
      <c r="J540" s="55"/>
      <c r="K540" s="55"/>
      <c r="L540" s="55"/>
      <c r="M540" s="55"/>
      <c r="N540" s="55"/>
      <c r="O540" s="55"/>
      <c r="P540" s="55"/>
      <c r="Q540" s="55"/>
      <c r="R540" s="55"/>
      <c r="S540" s="55"/>
      <c r="T540" s="55"/>
      <c r="U540" s="55"/>
      <c r="V540" s="55"/>
      <c r="W540" s="55"/>
      <c r="X540" s="55"/>
      <c r="Y540" s="55"/>
      <c r="Z540" s="60"/>
      <c r="AA540" s="44"/>
      <c r="AB540" s="44"/>
      <c r="AC540" s="44"/>
      <c r="AD540" s="44"/>
      <c r="AE540" s="44"/>
      <c r="AF540" s="44"/>
      <c r="AG540" s="44"/>
      <c r="AH540" s="44"/>
      <c r="AI540" s="44"/>
      <c r="AJ540" s="44"/>
      <c r="AK540" s="44"/>
      <c r="AL540" s="44"/>
      <c r="AM540" s="44"/>
      <c r="AN540" s="44"/>
      <c r="AO540" s="44"/>
      <c r="AP540" s="44"/>
      <c r="AQ540" s="44"/>
      <c r="AR540" s="44"/>
      <c r="AS540" s="44"/>
      <c r="AT540" s="44"/>
      <c r="AU540" s="44"/>
      <c r="AV540" s="61"/>
      <c r="AW540" s="357"/>
      <c r="AX540" s="357"/>
      <c r="AY540" s="357"/>
      <c r="AZ540" s="357"/>
      <c r="BA540" s="357"/>
      <c r="BB540" s="357"/>
      <c r="BC540" s="357"/>
      <c r="BD540" s="357"/>
      <c r="BE540" s="357"/>
      <c r="BF540" s="357"/>
      <c r="BG540" s="357"/>
      <c r="BH540" s="357"/>
      <c r="BI540" s="357"/>
      <c r="BJ540" s="357"/>
      <c r="BK540" s="357"/>
      <c r="BL540" s="357"/>
    </row>
    <row r="541" spans="1:64" ht="14.45" customHeight="1" thickBot="1">
      <c r="A541" s="735"/>
      <c r="B541" s="261">
        <f>SUM('1 Budgetskema (UDFYLDES)'!D541:AV541)</f>
        <v>0</v>
      </c>
      <c r="C541" s="38" t="s">
        <v>126</v>
      </c>
      <c r="D541" s="54"/>
      <c r="E541" s="53"/>
      <c r="F541" s="53"/>
      <c r="G541" s="53"/>
      <c r="H541" s="53"/>
      <c r="I541" s="53"/>
      <c r="J541" s="53"/>
      <c r="K541" s="53"/>
      <c r="L541" s="53"/>
      <c r="M541" s="53"/>
      <c r="N541" s="53"/>
      <c r="O541" s="53"/>
      <c r="P541" s="53"/>
      <c r="Q541" s="53"/>
      <c r="R541" s="53"/>
      <c r="S541" s="53"/>
      <c r="T541" s="53"/>
      <c r="U541" s="53"/>
      <c r="V541" s="53"/>
      <c r="W541" s="53"/>
      <c r="X541" s="53"/>
      <c r="Y541" s="53"/>
      <c r="Z541" s="62"/>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4"/>
      <c r="AW541" s="357"/>
      <c r="AX541" s="357"/>
      <c r="AY541" s="357"/>
      <c r="AZ541" s="357"/>
      <c r="BA541" s="357"/>
      <c r="BB541" s="357"/>
      <c r="BC541" s="357"/>
      <c r="BD541" s="357"/>
      <c r="BE541" s="357"/>
      <c r="BF541" s="357"/>
      <c r="BG541" s="357"/>
      <c r="BH541" s="357"/>
      <c r="BI541" s="357"/>
      <c r="BJ541" s="357"/>
      <c r="BK541" s="357"/>
      <c r="BL541" s="357"/>
    </row>
    <row r="542" spans="1:64" ht="21.95" customHeight="1" thickBot="1">
      <c r="A542" s="200" t="s">
        <v>13</v>
      </c>
      <c r="B542" s="318">
        <f>SUM(B527,B531,B533,B535,B541)-B537-B539</f>
        <v>0</v>
      </c>
      <c r="C542" s="76"/>
      <c r="D542" s="353"/>
      <c r="E542" s="353"/>
      <c r="F542" s="353"/>
      <c r="G542" s="353"/>
      <c r="H542" s="353"/>
      <c r="I542" s="353"/>
      <c r="J542" s="353"/>
      <c r="K542" s="353"/>
      <c r="L542" s="353"/>
      <c r="M542" s="353"/>
      <c r="N542" s="353"/>
      <c r="O542" s="353"/>
      <c r="P542" s="353"/>
      <c r="Q542" s="353"/>
      <c r="R542" s="353"/>
      <c r="S542" s="353"/>
      <c r="T542" s="353"/>
      <c r="U542" s="353"/>
      <c r="V542" s="353"/>
      <c r="W542" s="353"/>
      <c r="X542" s="353"/>
      <c r="Y542" s="353"/>
      <c r="Z542" s="353"/>
      <c r="AA542" s="353"/>
      <c r="AB542" s="353"/>
      <c r="AC542" s="353"/>
      <c r="AD542" s="353"/>
      <c r="AE542" s="353"/>
      <c r="AF542" s="353"/>
      <c r="AG542" s="353"/>
      <c r="AH542" s="353"/>
      <c r="AI542" s="353"/>
      <c r="AJ542" s="353"/>
      <c r="AK542" s="353"/>
      <c r="AL542" s="353"/>
      <c r="AM542" s="353"/>
      <c r="AN542" s="353"/>
      <c r="AO542" s="353"/>
      <c r="AP542" s="353"/>
      <c r="AQ542" s="353"/>
      <c r="AR542" s="353"/>
      <c r="AS542" s="353"/>
      <c r="AT542" s="353"/>
      <c r="AU542" s="353"/>
      <c r="AV542" s="353"/>
      <c r="AW542" s="357"/>
      <c r="AX542" s="357"/>
      <c r="AY542" s="357"/>
      <c r="AZ542" s="357"/>
      <c r="BA542" s="357"/>
      <c r="BB542" s="357"/>
      <c r="BC542" s="357"/>
      <c r="BD542" s="357"/>
      <c r="BE542" s="357"/>
      <c r="BF542" s="357"/>
      <c r="BG542" s="357"/>
      <c r="BH542" s="357"/>
      <c r="BI542" s="357"/>
      <c r="BJ542" s="357"/>
      <c r="BK542" s="357"/>
      <c r="BL542" s="357"/>
    </row>
    <row r="543" spans="1:64" ht="30" customHeight="1" thickBot="1">
      <c r="A543" s="199" t="s">
        <v>217</v>
      </c>
      <c r="B543" s="193"/>
      <c r="C543" s="527">
        <f>IF(B543="",0,IF(D519="Forsknings- og videnformidlingsinstitution",IF(B542=0,0,B543/B542),IF(B527=0,0,B543/B527)))</f>
        <v>0</v>
      </c>
      <c r="D543" s="353"/>
      <c r="E543" s="353"/>
      <c r="F543" s="353"/>
      <c r="G543" s="353"/>
      <c r="H543" s="353"/>
      <c r="I543" s="353"/>
      <c r="J543" s="353"/>
      <c r="K543" s="353"/>
      <c r="L543" s="353"/>
      <c r="M543" s="353"/>
      <c r="N543" s="353"/>
      <c r="O543" s="353"/>
      <c r="P543" s="353"/>
      <c r="Q543" s="353"/>
      <c r="R543" s="353"/>
      <c r="S543" s="353"/>
      <c r="T543" s="353"/>
      <c r="U543" s="353"/>
      <c r="V543" s="353"/>
      <c r="W543" s="353"/>
      <c r="X543" s="353"/>
      <c r="Y543" s="353"/>
      <c r="Z543" s="353"/>
      <c r="AA543" s="353"/>
      <c r="AB543" s="353"/>
      <c r="AC543" s="353"/>
      <c r="AD543" s="353"/>
      <c r="AE543" s="353"/>
      <c r="AF543" s="353"/>
      <c r="AG543" s="353"/>
      <c r="AH543" s="353"/>
      <c r="AI543" s="353"/>
      <c r="AJ543" s="353"/>
      <c r="AK543" s="353"/>
      <c r="AL543" s="353"/>
      <c r="AM543" s="353"/>
      <c r="AN543" s="353"/>
      <c r="AO543" s="353"/>
      <c r="AP543" s="353"/>
      <c r="AQ543" s="353"/>
      <c r="AR543" s="353"/>
      <c r="AS543" s="353"/>
      <c r="AT543" s="353"/>
      <c r="AU543" s="353"/>
      <c r="AV543" s="353"/>
      <c r="AW543" s="357"/>
      <c r="AX543" s="357"/>
      <c r="AY543" s="357"/>
      <c r="AZ543" s="357"/>
      <c r="BA543" s="357"/>
      <c r="BB543" s="357"/>
      <c r="BC543" s="357"/>
      <c r="BD543" s="357"/>
      <c r="BE543" s="357"/>
      <c r="BF543" s="357"/>
      <c r="BG543" s="357"/>
      <c r="BH543" s="357"/>
      <c r="BI543" s="357"/>
      <c r="BJ543" s="357"/>
      <c r="BK543" s="357"/>
      <c r="BL543" s="357"/>
    </row>
    <row r="544" spans="1:64" ht="21.95" customHeight="1" thickBot="1">
      <c r="A544" s="253" t="s">
        <v>339</v>
      </c>
      <c r="B544" s="377">
        <f>SUM(B542:B543)</f>
        <v>0</v>
      </c>
      <c r="C544" s="254"/>
      <c r="D544" s="353"/>
      <c r="E544" s="353"/>
      <c r="F544" s="353"/>
      <c r="G544" s="353"/>
      <c r="H544" s="353"/>
      <c r="I544" s="353"/>
      <c r="J544" s="353"/>
      <c r="K544" s="353"/>
      <c r="L544" s="353"/>
      <c r="M544" s="353"/>
      <c r="N544" s="353"/>
      <c r="O544" s="353"/>
      <c r="P544" s="353"/>
      <c r="Q544" s="353"/>
      <c r="R544" s="353"/>
      <c r="S544" s="353"/>
      <c r="T544" s="353"/>
      <c r="U544" s="353"/>
      <c r="V544" s="353"/>
      <c r="W544" s="353"/>
      <c r="X544" s="353"/>
      <c r="Y544" s="353"/>
      <c r="Z544" s="353"/>
      <c r="AA544" s="353"/>
      <c r="AB544" s="353"/>
      <c r="AC544" s="353"/>
      <c r="AD544" s="353"/>
      <c r="AE544" s="353"/>
      <c r="AF544" s="353"/>
      <c r="AG544" s="353"/>
      <c r="AH544" s="353"/>
      <c r="AI544" s="353"/>
      <c r="AJ544" s="353"/>
      <c r="AK544" s="353"/>
      <c r="AL544" s="353"/>
      <c r="AM544" s="353"/>
      <c r="AN544" s="353"/>
      <c r="AO544" s="353"/>
      <c r="AP544" s="353"/>
      <c r="AQ544" s="353"/>
      <c r="AR544" s="353"/>
      <c r="AS544" s="353"/>
      <c r="AT544" s="353"/>
      <c r="AU544" s="353"/>
      <c r="AV544" s="353"/>
      <c r="AW544" s="357"/>
      <c r="AX544" s="357"/>
      <c r="AY544" s="357"/>
      <c r="AZ544" s="357"/>
      <c r="BA544" s="357"/>
      <c r="BB544" s="357"/>
      <c r="BC544" s="357"/>
      <c r="BD544" s="357"/>
      <c r="BE544" s="357"/>
      <c r="BF544" s="357"/>
      <c r="BG544" s="357"/>
      <c r="BH544" s="357"/>
      <c r="BI544" s="357"/>
      <c r="BJ544" s="357"/>
      <c r="BK544" s="357"/>
      <c r="BL544" s="357"/>
    </row>
    <row r="545" spans="1:64">
      <c r="A545" s="353"/>
      <c r="B545" s="353"/>
      <c r="C545" s="353"/>
      <c r="D545" s="353"/>
      <c r="E545" s="353"/>
      <c r="F545" s="353"/>
      <c r="G545" s="353"/>
      <c r="H545" s="353"/>
      <c r="I545" s="353"/>
      <c r="J545" s="353"/>
      <c r="K545" s="353"/>
      <c r="L545" s="353"/>
      <c r="M545" s="353"/>
      <c r="N545" s="353"/>
      <c r="O545" s="353"/>
      <c r="P545" s="353"/>
      <c r="Q545" s="353"/>
      <c r="R545" s="353"/>
      <c r="S545" s="353"/>
      <c r="T545" s="353"/>
      <c r="U545" s="353"/>
      <c r="V545" s="353"/>
      <c r="W545" s="353"/>
      <c r="X545" s="353"/>
      <c r="Y545" s="353"/>
      <c r="Z545" s="353"/>
      <c r="AA545" s="353"/>
      <c r="AB545" s="353"/>
      <c r="AC545" s="353"/>
      <c r="AD545" s="353"/>
      <c r="AE545" s="353"/>
      <c r="AF545" s="353"/>
      <c r="AG545" s="353"/>
      <c r="AH545" s="353"/>
      <c r="AI545" s="353"/>
      <c r="AJ545" s="353"/>
      <c r="AK545" s="353"/>
      <c r="AL545" s="353"/>
      <c r="AM545" s="353"/>
      <c r="AN545" s="353"/>
      <c r="AO545" s="353"/>
      <c r="AP545" s="353"/>
      <c r="AQ545" s="353"/>
      <c r="AR545" s="353"/>
      <c r="AS545" s="353"/>
      <c r="AT545" s="353"/>
      <c r="AU545" s="353"/>
      <c r="AV545" s="353"/>
      <c r="AW545" s="357"/>
      <c r="AX545" s="357"/>
      <c r="AY545" s="357"/>
      <c r="AZ545" s="357"/>
      <c r="BA545" s="357"/>
      <c r="BB545" s="357"/>
      <c r="BC545" s="357"/>
      <c r="BD545" s="357"/>
      <c r="BE545" s="357"/>
      <c r="BF545" s="357"/>
      <c r="BG545" s="357"/>
      <c r="BH545" s="357"/>
      <c r="BI545" s="357"/>
      <c r="BJ545" s="357"/>
      <c r="BK545" s="357"/>
      <c r="BL545" s="357"/>
    </row>
    <row r="546" spans="1:64" ht="15" thickBot="1">
      <c r="A546" s="373"/>
      <c r="B546" s="373"/>
      <c r="C546" s="353"/>
      <c r="D546" s="353"/>
      <c r="E546" s="353"/>
      <c r="F546" s="353"/>
      <c r="G546" s="353"/>
      <c r="H546" s="353"/>
      <c r="I546" s="353"/>
      <c r="J546" s="353"/>
      <c r="K546" s="353"/>
      <c r="L546" s="353"/>
      <c r="M546" s="353"/>
      <c r="N546" s="353"/>
      <c r="O546" s="353"/>
      <c r="P546" s="353"/>
      <c r="Q546" s="353"/>
      <c r="R546" s="353"/>
      <c r="S546" s="353"/>
      <c r="T546" s="353"/>
      <c r="U546" s="353"/>
      <c r="V546" s="353"/>
      <c r="W546" s="353"/>
      <c r="X546" s="353"/>
      <c r="Y546" s="353"/>
      <c r="Z546" s="353"/>
      <c r="AA546" s="353"/>
      <c r="AB546" s="353"/>
      <c r="AC546" s="353"/>
      <c r="AD546" s="353"/>
      <c r="AE546" s="353"/>
      <c r="AF546" s="353"/>
      <c r="AG546" s="353"/>
      <c r="AH546" s="353"/>
      <c r="AI546" s="353"/>
      <c r="AJ546" s="353"/>
      <c r="AK546" s="353"/>
      <c r="AL546" s="353"/>
      <c r="AM546" s="353"/>
      <c r="AN546" s="353"/>
      <c r="AO546" s="353"/>
      <c r="AP546" s="353"/>
      <c r="AQ546" s="353"/>
      <c r="AR546" s="353"/>
      <c r="AS546" s="353"/>
      <c r="AT546" s="353"/>
      <c r="AU546" s="353"/>
      <c r="AV546" s="353"/>
      <c r="AW546" s="357"/>
      <c r="AX546" s="357"/>
      <c r="AY546" s="357"/>
      <c r="AZ546" s="357"/>
      <c r="BA546" s="357"/>
      <c r="BB546" s="357"/>
      <c r="BC546" s="357"/>
      <c r="BD546" s="357"/>
      <c r="BE546" s="357"/>
      <c r="BF546" s="357"/>
      <c r="BG546" s="357"/>
      <c r="BH546" s="357"/>
      <c r="BI546" s="357"/>
      <c r="BJ546" s="357"/>
      <c r="BK546" s="357"/>
      <c r="BL546" s="357"/>
    </row>
    <row r="547" spans="1:64" ht="24.75" thickTop="1" thickBot="1">
      <c r="A547" s="366" t="s">
        <v>408</v>
      </c>
      <c r="B547" s="367"/>
      <c r="C547" s="358"/>
      <c r="D547" s="368"/>
      <c r="E547" s="358"/>
      <c r="F547" s="358"/>
      <c r="G547" s="358"/>
      <c r="H547" s="358"/>
      <c r="I547" s="358"/>
      <c r="J547" s="358"/>
      <c r="K547" s="358"/>
      <c r="L547" s="358"/>
      <c r="M547" s="358"/>
      <c r="N547" s="358"/>
      <c r="O547" s="358"/>
      <c r="P547" s="358"/>
      <c r="Q547" s="358"/>
      <c r="R547" s="358"/>
      <c r="S547" s="358"/>
      <c r="T547" s="358"/>
      <c r="U547" s="358"/>
      <c r="V547" s="358"/>
      <c r="W547" s="358"/>
      <c r="X547" s="358"/>
      <c r="Y547" s="358"/>
      <c r="Z547" s="358"/>
      <c r="AA547" s="358"/>
      <c r="AB547" s="358"/>
      <c r="AC547" s="358"/>
      <c r="AD547" s="358"/>
      <c r="AE547" s="358"/>
      <c r="AF547" s="358"/>
      <c r="AG547" s="358"/>
      <c r="AH547" s="358"/>
      <c r="AI547" s="358"/>
      <c r="AJ547" s="358"/>
      <c r="AK547" s="358"/>
      <c r="AL547" s="358"/>
      <c r="AM547" s="358"/>
      <c r="AN547" s="358"/>
      <c r="AO547" s="358"/>
      <c r="AP547" s="358"/>
      <c r="AQ547" s="358"/>
      <c r="AR547" s="358"/>
      <c r="AS547" s="358"/>
      <c r="AT547" s="358"/>
      <c r="AU547" s="358"/>
      <c r="AV547" s="358"/>
      <c r="AW547" s="357"/>
      <c r="AX547" s="357"/>
      <c r="AY547" s="357"/>
      <c r="AZ547" s="357"/>
      <c r="BA547" s="357"/>
      <c r="BB547" s="357"/>
      <c r="BC547" s="357"/>
      <c r="BD547" s="357"/>
      <c r="BE547" s="357"/>
      <c r="BF547" s="357"/>
      <c r="BG547" s="357"/>
      <c r="BH547" s="357"/>
      <c r="BI547" s="357"/>
      <c r="BJ547" s="357"/>
      <c r="BK547" s="357"/>
      <c r="BL547" s="357"/>
    </row>
    <row r="548" spans="1:64" ht="35.1" customHeight="1">
      <c r="A548" s="492" t="str">
        <f>IF(B549&gt;0,"Evt. P-nummer","")</f>
        <v/>
      </c>
      <c r="B548" s="512" t="s">
        <v>392</v>
      </c>
      <c r="C548" s="530" t="s">
        <v>15</v>
      </c>
      <c r="D548" s="531" t="s">
        <v>204</v>
      </c>
      <c r="E548" s="531" t="s">
        <v>113</v>
      </c>
      <c r="F548" s="532" t="s">
        <v>205</v>
      </c>
      <c r="G548" s="359"/>
      <c r="H548" s="359"/>
      <c r="I548" s="359"/>
      <c r="J548" s="359"/>
      <c r="K548" s="359"/>
      <c r="L548" s="359"/>
      <c r="M548" s="359"/>
      <c r="N548" s="359"/>
      <c r="O548" s="359"/>
      <c r="P548" s="359"/>
      <c r="Q548" s="359"/>
      <c r="R548" s="359"/>
      <c r="S548" s="359"/>
      <c r="T548" s="359"/>
      <c r="U548" s="359"/>
      <c r="V548" s="359"/>
      <c r="W548" s="359"/>
      <c r="X548" s="359"/>
      <c r="Y548" s="359"/>
      <c r="Z548" s="359"/>
      <c r="AA548" s="359"/>
      <c r="AB548" s="359"/>
      <c r="AC548" s="359"/>
      <c r="AD548" s="359"/>
      <c r="AE548" s="359"/>
      <c r="AF548" s="359"/>
      <c r="AG548" s="359"/>
      <c r="AH548" s="359"/>
      <c r="AI548" s="359"/>
      <c r="AJ548" s="359"/>
      <c r="AK548" s="359"/>
      <c r="AL548" s="359"/>
      <c r="AM548" s="359"/>
      <c r="AN548" s="359"/>
      <c r="AO548" s="359"/>
      <c r="AP548" s="359"/>
      <c r="AQ548" s="359"/>
      <c r="AR548" s="359"/>
      <c r="AS548" s="359"/>
      <c r="AT548" s="359"/>
      <c r="AU548" s="359"/>
      <c r="AV548" s="359"/>
      <c r="AW548" s="357"/>
      <c r="AX548" s="357"/>
      <c r="AY548" s="357"/>
      <c r="AZ548" s="357"/>
      <c r="BA548" s="357"/>
      <c r="BB548" s="357"/>
      <c r="BC548" s="357"/>
      <c r="BD548" s="357"/>
      <c r="BE548" s="357"/>
      <c r="BF548" s="357"/>
      <c r="BG548" s="357"/>
      <c r="BH548" s="357"/>
      <c r="BI548" s="357"/>
      <c r="BJ548" s="357"/>
      <c r="BK548" s="357"/>
      <c r="BL548" s="357"/>
    </row>
    <row r="549" spans="1:64" ht="35.1" customHeight="1" thickBot="1">
      <c r="A549" s="521"/>
      <c r="B549" s="568"/>
      <c r="C549" s="334"/>
      <c r="D549" s="274"/>
      <c r="E549" s="274"/>
      <c r="F549" s="275"/>
      <c r="G549" s="353"/>
      <c r="H549" s="353"/>
      <c r="I549" s="353"/>
      <c r="J549" s="353"/>
      <c r="K549" s="353"/>
      <c r="L549" s="353"/>
      <c r="M549" s="353"/>
      <c r="N549" s="353"/>
      <c r="O549" s="353"/>
      <c r="P549" s="353"/>
      <c r="Q549" s="353"/>
      <c r="R549" s="353"/>
      <c r="S549" s="353"/>
      <c r="T549" s="353"/>
      <c r="U549" s="353"/>
      <c r="V549" s="353"/>
      <c r="W549" s="353"/>
      <c r="X549" s="353"/>
      <c r="Y549" s="353"/>
      <c r="Z549" s="353"/>
      <c r="AA549" s="353"/>
      <c r="AB549" s="353"/>
      <c r="AC549" s="353"/>
      <c r="AD549" s="353"/>
      <c r="AE549" s="353"/>
      <c r="AF549" s="353"/>
      <c r="AG549" s="353"/>
      <c r="AH549" s="353"/>
      <c r="AI549" s="353"/>
      <c r="AJ549" s="353"/>
      <c r="AK549" s="353"/>
      <c r="AL549" s="353"/>
      <c r="AM549" s="353"/>
      <c r="AN549" s="353"/>
      <c r="AO549" s="353"/>
      <c r="AP549" s="353"/>
      <c r="AQ549" s="353"/>
      <c r="AR549" s="353"/>
      <c r="AS549" s="353"/>
      <c r="AT549" s="353"/>
      <c r="AU549" s="353"/>
      <c r="AV549" s="353"/>
      <c r="AW549" s="357"/>
      <c r="AX549" s="357"/>
      <c r="AY549" s="357"/>
      <c r="AZ549" s="357"/>
      <c r="BA549" s="357"/>
      <c r="BB549" s="357"/>
      <c r="BC549" s="357"/>
      <c r="BD549" s="357"/>
      <c r="BE549" s="357"/>
      <c r="BF549" s="357"/>
      <c r="BG549" s="357"/>
      <c r="BH549" s="357"/>
      <c r="BI549" s="357"/>
      <c r="BJ549" s="357"/>
      <c r="BK549" s="357"/>
      <c r="BL549" s="357"/>
    </row>
    <row r="550" spans="1:64" ht="35.1" customHeight="1">
      <c r="A550" s="528" t="s">
        <v>210</v>
      </c>
      <c r="B550" s="534" t="s">
        <v>406</v>
      </c>
      <c r="C550" s="750"/>
      <c r="D550" s="533" t="s">
        <v>401</v>
      </c>
      <c r="E550" s="533" t="str">
        <f>IF(D551="Ja","Privat finansiering","")</f>
        <v/>
      </c>
      <c r="F550" s="536" t="str">
        <f>IF(D551="Ja","Offentlig finansiering","")</f>
        <v/>
      </c>
      <c r="G550" s="353"/>
      <c r="H550" s="353"/>
      <c r="I550" s="353"/>
      <c r="J550" s="353"/>
      <c r="K550" s="353"/>
      <c r="L550" s="353"/>
      <c r="M550" s="353"/>
      <c r="N550" s="353"/>
      <c r="O550" s="353"/>
      <c r="P550" s="353"/>
      <c r="Q550" s="353"/>
      <c r="R550" s="353"/>
      <c r="S550" s="353"/>
      <c r="T550" s="353"/>
      <c r="U550" s="353"/>
      <c r="V550" s="353"/>
      <c r="W550" s="353"/>
      <c r="X550" s="353"/>
      <c r="Y550" s="353"/>
      <c r="Z550" s="353"/>
      <c r="AA550" s="353"/>
      <c r="AB550" s="353"/>
      <c r="AC550" s="353"/>
      <c r="AD550" s="353"/>
      <c r="AE550" s="353"/>
      <c r="AF550" s="353"/>
      <c r="AG550" s="353"/>
      <c r="AH550" s="353"/>
      <c r="AI550" s="353"/>
      <c r="AJ550" s="353"/>
      <c r="AK550" s="353"/>
      <c r="AL550" s="353"/>
      <c r="AM550" s="353"/>
      <c r="AN550" s="353"/>
      <c r="AO550" s="353"/>
      <c r="AP550" s="353"/>
      <c r="AQ550" s="353"/>
      <c r="AR550" s="353"/>
      <c r="AS550" s="353"/>
      <c r="AT550" s="353"/>
      <c r="AU550" s="353"/>
      <c r="AV550" s="353"/>
      <c r="AW550" s="357"/>
      <c r="AX550" s="357"/>
      <c r="AY550" s="357"/>
      <c r="AZ550" s="357"/>
      <c r="BA550" s="357"/>
      <c r="BB550" s="357"/>
      <c r="BC550" s="357"/>
      <c r="BD550" s="357"/>
      <c r="BE550" s="357"/>
      <c r="BF550" s="357"/>
      <c r="BG550" s="357"/>
      <c r="BH550" s="357"/>
      <c r="BI550" s="357"/>
      <c r="BJ550" s="357"/>
      <c r="BK550" s="357"/>
      <c r="BL550" s="357"/>
    </row>
    <row r="551" spans="1:64" ht="35.1" customHeight="1" thickBot="1">
      <c r="A551" s="335" t="str">
        <f>'3 Samlet budget (AUTOGENERERES)'!F575</f>
        <v/>
      </c>
      <c r="B551" s="508" t="str">
        <f>'3 Samlet budget (AUTOGENERERES)'!F576</f>
        <v/>
      </c>
      <c r="C551" s="751"/>
      <c r="D551" s="514"/>
      <c r="E551" s="539"/>
      <c r="F551" s="516"/>
      <c r="G551" s="353"/>
      <c r="H551" s="353"/>
      <c r="I551" s="353"/>
      <c r="J551" s="353"/>
      <c r="K551" s="353"/>
      <c r="L551" s="353"/>
      <c r="M551" s="353"/>
      <c r="N551" s="353"/>
      <c r="O551" s="353"/>
      <c r="P551" s="353"/>
      <c r="Q551" s="353"/>
      <c r="R551" s="353"/>
      <c r="S551" s="353"/>
      <c r="T551" s="353"/>
      <c r="U551" s="353"/>
      <c r="V551" s="353"/>
      <c r="W551" s="353"/>
      <c r="X551" s="353"/>
      <c r="Y551" s="353"/>
      <c r="Z551" s="353"/>
      <c r="AA551" s="353"/>
      <c r="AB551" s="353"/>
      <c r="AC551" s="353"/>
      <c r="AD551" s="353"/>
      <c r="AE551" s="353"/>
      <c r="AF551" s="353"/>
      <c r="AG551" s="353"/>
      <c r="AH551" s="353"/>
      <c r="AI551" s="353"/>
      <c r="AJ551" s="353"/>
      <c r="AK551" s="353"/>
      <c r="AL551" s="353"/>
      <c r="AM551" s="353"/>
      <c r="AN551" s="353"/>
      <c r="AO551" s="353"/>
      <c r="AP551" s="353"/>
      <c r="AQ551" s="353"/>
      <c r="AR551" s="353"/>
      <c r="AS551" s="353"/>
      <c r="AT551" s="353"/>
      <c r="AU551" s="353"/>
      <c r="AV551" s="353"/>
      <c r="AW551" s="357"/>
      <c r="AX551" s="357"/>
      <c r="AY551" s="357"/>
      <c r="AZ551" s="357"/>
      <c r="BA551" s="357"/>
      <c r="BB551" s="357"/>
      <c r="BC551" s="357"/>
      <c r="BD551" s="357"/>
      <c r="BE551" s="357"/>
      <c r="BF551" s="357"/>
      <c r="BG551" s="357"/>
      <c r="BH551" s="357"/>
      <c r="BI551" s="357"/>
      <c r="BJ551" s="357"/>
      <c r="BK551" s="357"/>
      <c r="BL551" s="357"/>
    </row>
    <row r="552" spans="1:64">
      <c r="A552" s="353"/>
      <c r="B552" s="353"/>
      <c r="C552" s="353"/>
      <c r="D552" s="353"/>
      <c r="E552" s="353"/>
      <c r="F552" s="353"/>
      <c r="G552" s="353"/>
      <c r="H552" s="353"/>
      <c r="I552" s="353"/>
      <c r="J552" s="353"/>
      <c r="K552" s="353"/>
      <c r="L552" s="353"/>
      <c r="M552" s="353"/>
      <c r="N552" s="353"/>
      <c r="O552" s="353"/>
      <c r="P552" s="353"/>
      <c r="Q552" s="353"/>
      <c r="R552" s="353"/>
      <c r="S552" s="353"/>
      <c r="T552" s="353"/>
      <c r="U552" s="353"/>
      <c r="V552" s="353"/>
      <c r="W552" s="353"/>
      <c r="X552" s="353"/>
      <c r="Y552" s="353"/>
      <c r="Z552" s="353"/>
      <c r="AA552" s="353"/>
      <c r="AB552" s="353"/>
      <c r="AC552" s="353"/>
      <c r="AD552" s="353"/>
      <c r="AE552" s="353"/>
      <c r="AF552" s="353"/>
      <c r="AG552" s="353"/>
      <c r="AH552" s="353"/>
      <c r="AI552" s="353"/>
      <c r="AJ552" s="353"/>
      <c r="AK552" s="353"/>
      <c r="AL552" s="353"/>
      <c r="AM552" s="353"/>
      <c r="AN552" s="353"/>
      <c r="AO552" s="353"/>
      <c r="AP552" s="353"/>
      <c r="AQ552" s="353"/>
      <c r="AR552" s="353"/>
      <c r="AS552" s="353"/>
      <c r="AT552" s="353"/>
      <c r="AU552" s="353"/>
      <c r="AV552" s="353"/>
      <c r="AW552" s="357"/>
      <c r="AX552" s="357"/>
      <c r="AY552" s="357"/>
      <c r="AZ552" s="357"/>
      <c r="BA552" s="357"/>
      <c r="BB552" s="357"/>
      <c r="BC552" s="357"/>
      <c r="BD552" s="357"/>
      <c r="BE552" s="357"/>
      <c r="BF552" s="357"/>
      <c r="BG552" s="357"/>
      <c r="BH552" s="357"/>
      <c r="BI552" s="357"/>
      <c r="BJ552" s="357"/>
      <c r="BK552" s="357"/>
      <c r="BL552" s="357"/>
    </row>
    <row r="553" spans="1:64" ht="16.5" thickBot="1">
      <c r="A553" s="354" t="s">
        <v>431</v>
      </c>
      <c r="B553" s="354" t="s">
        <v>203</v>
      </c>
      <c r="C553" s="372" t="s">
        <v>123</v>
      </c>
      <c r="D553" s="370" t="s">
        <v>127</v>
      </c>
      <c r="E553" s="370" t="s">
        <v>128</v>
      </c>
      <c r="F553" s="370" t="s">
        <v>129</v>
      </c>
      <c r="G553" s="370" t="s">
        <v>130</v>
      </c>
      <c r="H553" s="370" t="s">
        <v>131</v>
      </c>
      <c r="I553" s="370" t="s">
        <v>132</v>
      </c>
      <c r="J553" s="370" t="s">
        <v>133</v>
      </c>
      <c r="K553" s="370" t="s">
        <v>134</v>
      </c>
      <c r="L553" s="370" t="s">
        <v>135</v>
      </c>
      <c r="M553" s="370" t="s">
        <v>136</v>
      </c>
      <c r="N553" s="370" t="s">
        <v>137</v>
      </c>
      <c r="O553" s="370" t="s">
        <v>138</v>
      </c>
      <c r="P553" s="370" t="s">
        <v>139</v>
      </c>
      <c r="Q553" s="370" t="s">
        <v>140</v>
      </c>
      <c r="R553" s="370" t="s">
        <v>141</v>
      </c>
      <c r="S553" s="370" t="s">
        <v>142</v>
      </c>
      <c r="T553" s="370" t="s">
        <v>143</v>
      </c>
      <c r="U553" s="370" t="s">
        <v>144</v>
      </c>
      <c r="V553" s="370" t="s">
        <v>145</v>
      </c>
      <c r="W553" s="370" t="s">
        <v>146</v>
      </c>
      <c r="X553" s="370" t="s">
        <v>147</v>
      </c>
      <c r="Y553" s="370" t="s">
        <v>148</v>
      </c>
      <c r="Z553" s="371" t="s">
        <v>155</v>
      </c>
      <c r="AA553" s="357"/>
      <c r="AB553" s="357"/>
      <c r="AC553" s="357"/>
      <c r="AD553" s="357"/>
      <c r="AE553" s="357"/>
      <c r="AF553" s="357"/>
      <c r="AG553" s="357"/>
      <c r="AH553" s="357"/>
      <c r="AI553" s="357"/>
      <c r="AJ553" s="357"/>
      <c r="AK553" s="357"/>
      <c r="AL553" s="357"/>
      <c r="AM553" s="357"/>
      <c r="AN553" s="357"/>
      <c r="AO553" s="357"/>
      <c r="AP553" s="357"/>
      <c r="AQ553" s="357"/>
      <c r="AR553" s="357"/>
      <c r="AS553" s="357"/>
      <c r="AT553" s="357"/>
      <c r="AU553" s="357"/>
      <c r="AV553" s="357"/>
      <c r="AW553" s="357"/>
      <c r="AX553" s="357"/>
      <c r="AY553" s="357"/>
      <c r="AZ553" s="357"/>
      <c r="BA553" s="357"/>
      <c r="BB553" s="357"/>
      <c r="BC553" s="357"/>
      <c r="BD553" s="357"/>
      <c r="BE553" s="357"/>
      <c r="BF553" s="357"/>
      <c r="BG553" s="357"/>
      <c r="BH553" s="357"/>
      <c r="BI553" s="357"/>
      <c r="BJ553" s="357"/>
      <c r="BK553" s="357"/>
      <c r="BL553" s="357"/>
    </row>
    <row r="554" spans="1:64" ht="50.1" customHeight="1">
      <c r="A554" s="736" t="s">
        <v>54</v>
      </c>
      <c r="B554" s="262"/>
      <c r="C554" s="46" t="s">
        <v>124</v>
      </c>
      <c r="D554" s="55"/>
      <c r="E554" s="55"/>
      <c r="F554" s="55"/>
      <c r="G554" s="55"/>
      <c r="H554" s="55"/>
      <c r="I554" s="55"/>
      <c r="J554" s="55"/>
      <c r="K554" s="55"/>
      <c r="L554" s="55"/>
      <c r="M554" s="55"/>
      <c r="N554" s="55"/>
      <c r="O554" s="55"/>
      <c r="P554" s="55"/>
      <c r="Q554" s="55"/>
      <c r="R554" s="55"/>
      <c r="S554" s="55"/>
      <c r="T554" s="55"/>
      <c r="U554" s="55"/>
      <c r="V554" s="55"/>
      <c r="W554" s="55"/>
      <c r="X554" s="55"/>
      <c r="Y554" s="55"/>
      <c r="Z554" s="57"/>
      <c r="AA554" s="58"/>
      <c r="AB554" s="58"/>
      <c r="AC554" s="58"/>
      <c r="AD554" s="58"/>
      <c r="AE554" s="58"/>
      <c r="AF554" s="58"/>
      <c r="AG554" s="58"/>
      <c r="AH554" s="58"/>
      <c r="AI554" s="58"/>
      <c r="AJ554" s="58"/>
      <c r="AK554" s="58"/>
      <c r="AL554" s="58"/>
      <c r="AM554" s="58"/>
      <c r="AN554" s="58"/>
      <c r="AO554" s="58"/>
      <c r="AP554" s="58"/>
      <c r="AQ554" s="58"/>
      <c r="AR554" s="58"/>
      <c r="AS554" s="58"/>
      <c r="AT554" s="58"/>
      <c r="AU554" s="58"/>
      <c r="AV554" s="59"/>
      <c r="AW554" s="357"/>
      <c r="AX554" s="357"/>
      <c r="AY554" s="357"/>
      <c r="AZ554" s="357"/>
      <c r="BA554" s="357"/>
      <c r="BB554" s="357"/>
      <c r="BC554" s="357"/>
      <c r="BD554" s="357"/>
      <c r="BE554" s="357"/>
      <c r="BF554" s="357"/>
      <c r="BG554" s="357"/>
      <c r="BH554" s="357"/>
      <c r="BI554" s="357"/>
      <c r="BJ554" s="357"/>
      <c r="BK554" s="357"/>
      <c r="BL554" s="357"/>
    </row>
    <row r="555" spans="1:64" ht="14.45" customHeight="1">
      <c r="A555" s="738"/>
      <c r="B555" s="255"/>
      <c r="C555" s="37" t="s">
        <v>125</v>
      </c>
      <c r="D555" s="42"/>
      <c r="E555" s="42"/>
      <c r="F555" s="42"/>
      <c r="G555" s="42"/>
      <c r="H555" s="42"/>
      <c r="I555" s="42"/>
      <c r="J555" s="42"/>
      <c r="K555" s="42"/>
      <c r="L555" s="42"/>
      <c r="M555" s="42"/>
      <c r="N555" s="42"/>
      <c r="O555" s="42"/>
      <c r="P555" s="42"/>
      <c r="Q555" s="42"/>
      <c r="R555" s="42"/>
      <c r="S555" s="42"/>
      <c r="T555" s="42"/>
      <c r="U555" s="42"/>
      <c r="V555" s="42"/>
      <c r="W555" s="42"/>
      <c r="X555" s="42"/>
      <c r="Y555" s="42"/>
      <c r="Z555" s="60"/>
      <c r="AA555" s="44"/>
      <c r="AB555" s="44"/>
      <c r="AC555" s="44"/>
      <c r="AD555" s="44"/>
      <c r="AE555" s="44"/>
      <c r="AF555" s="44"/>
      <c r="AG555" s="44"/>
      <c r="AH555" s="44"/>
      <c r="AI555" s="44"/>
      <c r="AJ555" s="44"/>
      <c r="AK555" s="44"/>
      <c r="AL555" s="44"/>
      <c r="AM555" s="44"/>
      <c r="AN555" s="44"/>
      <c r="AO555" s="44"/>
      <c r="AP555" s="44"/>
      <c r="AQ555" s="44"/>
      <c r="AR555" s="44"/>
      <c r="AS555" s="44"/>
      <c r="AT555" s="44"/>
      <c r="AU555" s="44"/>
      <c r="AV555" s="61"/>
      <c r="AW555" s="357"/>
      <c r="AX555" s="357"/>
      <c r="AY555" s="357"/>
      <c r="AZ555" s="357"/>
      <c r="BA555" s="357"/>
      <c r="BB555" s="357"/>
      <c r="BC555" s="357"/>
      <c r="BD555" s="357"/>
      <c r="BE555" s="357"/>
      <c r="BF555" s="357"/>
      <c r="BG555" s="357"/>
      <c r="BH555" s="357"/>
      <c r="BI555" s="357"/>
      <c r="BJ555" s="357"/>
      <c r="BK555" s="357"/>
      <c r="BL555" s="357"/>
    </row>
    <row r="556" spans="1:64" ht="14.45" customHeight="1" thickBot="1">
      <c r="A556" s="738"/>
      <c r="B556" s="256" t="str">
        <f>_xlfn.CONCAT(SUM('1 Budgetskema (UDFYLDES)'!D556:AV556)," timer")</f>
        <v>0 timer</v>
      </c>
      <c r="C556" s="37" t="s">
        <v>9</v>
      </c>
      <c r="D556" s="42"/>
      <c r="E556" s="42"/>
      <c r="F556" s="42"/>
      <c r="G556" s="42"/>
      <c r="H556" s="42"/>
      <c r="I556" s="42"/>
      <c r="J556" s="42"/>
      <c r="K556" s="42"/>
      <c r="L556" s="42"/>
      <c r="M556" s="42"/>
      <c r="N556" s="42"/>
      <c r="O556" s="42"/>
      <c r="P556" s="42"/>
      <c r="Q556" s="42"/>
      <c r="R556" s="42"/>
      <c r="S556" s="42"/>
      <c r="T556" s="42"/>
      <c r="U556" s="42"/>
      <c r="V556" s="42"/>
      <c r="W556" s="42"/>
      <c r="X556" s="42"/>
      <c r="Y556" s="42"/>
      <c r="Z556" s="60"/>
      <c r="AA556" s="44"/>
      <c r="AB556" s="44"/>
      <c r="AC556" s="44"/>
      <c r="AD556" s="44"/>
      <c r="AE556" s="44"/>
      <c r="AF556" s="44"/>
      <c r="AG556" s="44"/>
      <c r="AH556" s="44"/>
      <c r="AI556" s="44"/>
      <c r="AJ556" s="44"/>
      <c r="AK556" s="44"/>
      <c r="AL556" s="44"/>
      <c r="AM556" s="44"/>
      <c r="AN556" s="44"/>
      <c r="AO556" s="44"/>
      <c r="AP556" s="44"/>
      <c r="AQ556" s="44"/>
      <c r="AR556" s="44"/>
      <c r="AS556" s="44"/>
      <c r="AT556" s="44"/>
      <c r="AU556" s="44"/>
      <c r="AV556" s="61"/>
      <c r="AW556" s="357"/>
      <c r="AX556" s="357"/>
      <c r="AY556" s="357"/>
      <c r="AZ556" s="357"/>
      <c r="BA556" s="357"/>
      <c r="BB556" s="357"/>
      <c r="BC556" s="357"/>
      <c r="BD556" s="357"/>
      <c r="BE556" s="357"/>
      <c r="BF556" s="357"/>
      <c r="BG556" s="357"/>
      <c r="BH556" s="357"/>
      <c r="BI556" s="357"/>
      <c r="BJ556" s="357"/>
      <c r="BK556" s="357"/>
      <c r="BL556" s="357"/>
    </row>
    <row r="557" spans="1:64" ht="14.45" customHeight="1" thickBot="1">
      <c r="A557" s="737"/>
      <c r="B557" s="257">
        <f>SUM('1 Budgetskema (UDFYLDES)'!D557:AV557)</f>
        <v>0</v>
      </c>
      <c r="C557" s="38" t="s">
        <v>126</v>
      </c>
      <c r="D557" s="52" t="str">
        <f>IF(D555*D556=0,"",(D555*D556))</f>
        <v/>
      </c>
      <c r="E557" s="52" t="str">
        <f>IF(E555*E556=0,"",(E555*E556))</f>
        <v/>
      </c>
      <c r="F557" s="52" t="str">
        <f>IF(F555*F556=0,"",(F555*F556))</f>
        <v/>
      </c>
      <c r="G557" s="52" t="str">
        <f>IF(G555*G556=0,"",(G555*G556))</f>
        <v/>
      </c>
      <c r="H557" s="52" t="str">
        <f t="shared" ref="H557:AV557" si="36">IF(H555*H556=0,"",(H555*H556))</f>
        <v/>
      </c>
      <c r="I557" s="52" t="str">
        <f t="shared" si="36"/>
        <v/>
      </c>
      <c r="J557" s="52" t="str">
        <f t="shared" si="36"/>
        <v/>
      </c>
      <c r="K557" s="52" t="str">
        <f t="shared" si="36"/>
        <v/>
      </c>
      <c r="L557" s="52" t="str">
        <f t="shared" si="36"/>
        <v/>
      </c>
      <c r="M557" s="52" t="str">
        <f t="shared" si="36"/>
        <v/>
      </c>
      <c r="N557" s="52" t="str">
        <f t="shared" si="36"/>
        <v/>
      </c>
      <c r="O557" s="52" t="str">
        <f t="shared" si="36"/>
        <v/>
      </c>
      <c r="P557" s="52" t="str">
        <f t="shared" si="36"/>
        <v/>
      </c>
      <c r="Q557" s="52" t="str">
        <f t="shared" si="36"/>
        <v/>
      </c>
      <c r="R557" s="52" t="str">
        <f t="shared" si="36"/>
        <v/>
      </c>
      <c r="S557" s="52" t="str">
        <f t="shared" si="36"/>
        <v/>
      </c>
      <c r="T557" s="52" t="str">
        <f t="shared" si="36"/>
        <v/>
      </c>
      <c r="U557" s="52" t="str">
        <f t="shared" si="36"/>
        <v/>
      </c>
      <c r="V557" s="52" t="str">
        <f t="shared" si="36"/>
        <v/>
      </c>
      <c r="W557" s="52" t="str">
        <f t="shared" si="36"/>
        <v/>
      </c>
      <c r="X557" s="52" t="str">
        <f t="shared" si="36"/>
        <v/>
      </c>
      <c r="Y557" s="52" t="str">
        <f t="shared" si="36"/>
        <v/>
      </c>
      <c r="Z557" s="65" t="str">
        <f t="shared" si="36"/>
        <v/>
      </c>
      <c r="AA557" s="66" t="str">
        <f t="shared" si="36"/>
        <v/>
      </c>
      <c r="AB557" s="66" t="str">
        <f t="shared" si="36"/>
        <v/>
      </c>
      <c r="AC557" s="66" t="str">
        <f t="shared" si="36"/>
        <v/>
      </c>
      <c r="AD557" s="66" t="str">
        <f t="shared" si="36"/>
        <v/>
      </c>
      <c r="AE557" s="66" t="str">
        <f t="shared" si="36"/>
        <v/>
      </c>
      <c r="AF557" s="66" t="str">
        <f t="shared" si="36"/>
        <v/>
      </c>
      <c r="AG557" s="66" t="str">
        <f t="shared" si="36"/>
        <v/>
      </c>
      <c r="AH557" s="66" t="str">
        <f t="shared" si="36"/>
        <v/>
      </c>
      <c r="AI557" s="66" t="str">
        <f t="shared" si="36"/>
        <v/>
      </c>
      <c r="AJ557" s="66" t="str">
        <f t="shared" si="36"/>
        <v/>
      </c>
      <c r="AK557" s="66" t="str">
        <f t="shared" si="36"/>
        <v/>
      </c>
      <c r="AL557" s="66" t="str">
        <f t="shared" si="36"/>
        <v/>
      </c>
      <c r="AM557" s="66" t="str">
        <f t="shared" si="36"/>
        <v/>
      </c>
      <c r="AN557" s="66" t="str">
        <f t="shared" si="36"/>
        <v/>
      </c>
      <c r="AO557" s="66" t="str">
        <f t="shared" si="36"/>
        <v/>
      </c>
      <c r="AP557" s="66" t="str">
        <f t="shared" si="36"/>
        <v/>
      </c>
      <c r="AQ557" s="66" t="str">
        <f t="shared" si="36"/>
        <v/>
      </c>
      <c r="AR557" s="66" t="str">
        <f t="shared" si="36"/>
        <v/>
      </c>
      <c r="AS557" s="66" t="str">
        <f t="shared" si="36"/>
        <v/>
      </c>
      <c r="AT557" s="66" t="str">
        <f t="shared" si="36"/>
        <v/>
      </c>
      <c r="AU557" s="66" t="str">
        <f t="shared" si="36"/>
        <v/>
      </c>
      <c r="AV557" s="67" t="str">
        <f t="shared" si="36"/>
        <v/>
      </c>
      <c r="AW557" s="357"/>
      <c r="AX557" s="357"/>
      <c r="AY557" s="357"/>
      <c r="AZ557" s="357"/>
      <c r="BA557" s="357"/>
      <c r="BB557" s="357"/>
      <c r="BC557" s="357"/>
      <c r="BD557" s="357"/>
      <c r="BE557" s="357"/>
      <c r="BF557" s="357"/>
      <c r="BG557" s="357"/>
      <c r="BH557" s="357"/>
      <c r="BI557" s="357"/>
      <c r="BJ557" s="357"/>
      <c r="BK557" s="357"/>
      <c r="BL557" s="357"/>
    </row>
    <row r="558" spans="1:64" ht="50.1" customHeight="1">
      <c r="A558" s="738" t="s">
        <v>3</v>
      </c>
      <c r="B558" s="258"/>
      <c r="C558" s="41" t="s">
        <v>124</v>
      </c>
      <c r="D558" s="145"/>
      <c r="E558" s="56"/>
      <c r="F558" s="56"/>
      <c r="G558" s="56"/>
      <c r="H558" s="56"/>
      <c r="I558" s="56"/>
      <c r="J558" s="56"/>
      <c r="K558" s="56"/>
      <c r="L558" s="56"/>
      <c r="M558" s="56"/>
      <c r="N558" s="56"/>
      <c r="O558" s="56"/>
      <c r="P558" s="56"/>
      <c r="Q558" s="56"/>
      <c r="R558" s="56"/>
      <c r="S558" s="56"/>
      <c r="T558" s="56"/>
      <c r="U558" s="56"/>
      <c r="V558" s="56"/>
      <c r="W558" s="56"/>
      <c r="X558" s="56"/>
      <c r="Y558" s="56"/>
      <c r="Z558" s="60"/>
      <c r="AA558" s="44"/>
      <c r="AB558" s="44"/>
      <c r="AC558" s="44"/>
      <c r="AD558" s="44"/>
      <c r="AE558" s="44"/>
      <c r="AF558" s="44"/>
      <c r="AG558" s="44"/>
      <c r="AH558" s="44"/>
      <c r="AI558" s="44"/>
      <c r="AJ558" s="44"/>
      <c r="AK558" s="44"/>
      <c r="AL558" s="44"/>
      <c r="AM558" s="44"/>
      <c r="AN558" s="44"/>
      <c r="AO558" s="44"/>
      <c r="AP558" s="44"/>
      <c r="AQ558" s="44"/>
      <c r="AR558" s="44"/>
      <c r="AS558" s="44"/>
      <c r="AT558" s="44"/>
      <c r="AU558" s="44"/>
      <c r="AV558" s="61"/>
      <c r="AW558" s="357"/>
      <c r="AX558" s="357"/>
      <c r="AY558" s="357"/>
      <c r="AZ558" s="357"/>
      <c r="BA558" s="357"/>
      <c r="BB558" s="357"/>
      <c r="BC558" s="357"/>
      <c r="BD558" s="357"/>
      <c r="BE558" s="357"/>
      <c r="BF558" s="357"/>
      <c r="BG558" s="357"/>
      <c r="BH558" s="357"/>
      <c r="BI558" s="357"/>
      <c r="BJ558" s="357"/>
      <c r="BK558" s="357"/>
      <c r="BL558" s="357"/>
    </row>
    <row r="559" spans="1:64" ht="14.45" customHeight="1">
      <c r="A559" s="738"/>
      <c r="B559" s="259"/>
      <c r="C559" s="37" t="s">
        <v>125</v>
      </c>
      <c r="D559" s="42"/>
      <c r="E559" s="42"/>
      <c r="F559" s="42"/>
      <c r="G559" s="42"/>
      <c r="H559" s="42"/>
      <c r="I559" s="42"/>
      <c r="J559" s="42"/>
      <c r="K559" s="42"/>
      <c r="L559" s="42"/>
      <c r="M559" s="42"/>
      <c r="N559" s="42"/>
      <c r="O559" s="42"/>
      <c r="P559" s="42"/>
      <c r="Q559" s="42"/>
      <c r="R559" s="42"/>
      <c r="S559" s="42"/>
      <c r="T559" s="42"/>
      <c r="U559" s="42"/>
      <c r="V559" s="42"/>
      <c r="W559" s="42"/>
      <c r="X559" s="42"/>
      <c r="Y559" s="42"/>
      <c r="Z559" s="60"/>
      <c r="AA559" s="44"/>
      <c r="AB559" s="44"/>
      <c r="AC559" s="44"/>
      <c r="AD559" s="44"/>
      <c r="AE559" s="44"/>
      <c r="AF559" s="44"/>
      <c r="AG559" s="44"/>
      <c r="AH559" s="44"/>
      <c r="AI559" s="44"/>
      <c r="AJ559" s="44"/>
      <c r="AK559" s="44"/>
      <c r="AL559" s="44"/>
      <c r="AM559" s="44"/>
      <c r="AN559" s="44"/>
      <c r="AO559" s="44"/>
      <c r="AP559" s="44"/>
      <c r="AQ559" s="44"/>
      <c r="AR559" s="44"/>
      <c r="AS559" s="44"/>
      <c r="AT559" s="44"/>
      <c r="AU559" s="44"/>
      <c r="AV559" s="61"/>
      <c r="AW559" s="357"/>
      <c r="AX559" s="357"/>
      <c r="AY559" s="357"/>
      <c r="AZ559" s="357"/>
      <c r="BA559" s="357"/>
      <c r="BB559" s="357"/>
      <c r="BC559" s="357"/>
      <c r="BD559" s="357"/>
      <c r="BE559" s="357"/>
      <c r="BF559" s="357"/>
      <c r="BG559" s="357"/>
      <c r="BH559" s="357"/>
      <c r="BI559" s="357"/>
      <c r="BJ559" s="357"/>
      <c r="BK559" s="357"/>
      <c r="BL559" s="357"/>
    </row>
    <row r="560" spans="1:64" ht="14.45" customHeight="1">
      <c r="A560" s="738"/>
      <c r="B560" s="259"/>
      <c r="C560" s="37" t="s">
        <v>9</v>
      </c>
      <c r="D560" s="42"/>
      <c r="E560" s="42"/>
      <c r="F560" s="42"/>
      <c r="G560" s="42"/>
      <c r="H560" s="42"/>
      <c r="I560" s="42"/>
      <c r="J560" s="42"/>
      <c r="K560" s="42"/>
      <c r="L560" s="42"/>
      <c r="M560" s="42"/>
      <c r="N560" s="42"/>
      <c r="O560" s="42"/>
      <c r="P560" s="42"/>
      <c r="Q560" s="42"/>
      <c r="R560" s="42"/>
      <c r="S560" s="42"/>
      <c r="T560" s="42"/>
      <c r="U560" s="42"/>
      <c r="V560" s="42"/>
      <c r="W560" s="42"/>
      <c r="X560" s="42"/>
      <c r="Y560" s="42"/>
      <c r="Z560" s="60"/>
      <c r="AA560" s="44"/>
      <c r="AB560" s="44"/>
      <c r="AC560" s="44"/>
      <c r="AD560" s="44"/>
      <c r="AE560" s="44"/>
      <c r="AF560" s="44"/>
      <c r="AG560" s="44"/>
      <c r="AH560" s="44"/>
      <c r="AI560" s="44"/>
      <c r="AJ560" s="44"/>
      <c r="AK560" s="44"/>
      <c r="AL560" s="44"/>
      <c r="AM560" s="44"/>
      <c r="AN560" s="44"/>
      <c r="AO560" s="44"/>
      <c r="AP560" s="44"/>
      <c r="AQ560" s="44"/>
      <c r="AR560" s="44"/>
      <c r="AS560" s="44"/>
      <c r="AT560" s="44"/>
      <c r="AU560" s="44"/>
      <c r="AV560" s="61"/>
      <c r="AW560" s="357"/>
      <c r="AX560" s="357"/>
      <c r="AY560" s="357"/>
      <c r="AZ560" s="357"/>
      <c r="BA560" s="357"/>
      <c r="BB560" s="357"/>
      <c r="BC560" s="357"/>
      <c r="BD560" s="357"/>
      <c r="BE560" s="357"/>
      <c r="BF560" s="357"/>
      <c r="BG560" s="357"/>
      <c r="BH560" s="357"/>
      <c r="BI560" s="357"/>
      <c r="BJ560" s="357"/>
      <c r="BK560" s="357"/>
      <c r="BL560" s="357"/>
    </row>
    <row r="561" spans="1:64" ht="14.45" customHeight="1" thickBot="1">
      <c r="A561" s="738"/>
      <c r="B561" s="260">
        <f>SUM('1 Budgetskema (UDFYLDES)'!D561:AV561)</f>
        <v>0</v>
      </c>
      <c r="C561" s="40" t="s">
        <v>126</v>
      </c>
      <c r="D561" s="51" t="str">
        <f t="shared" ref="D561:AV561" si="37">IF(D559*D560=0,"",(D559*D560))</f>
        <v/>
      </c>
      <c r="E561" s="51" t="str">
        <f t="shared" si="37"/>
        <v/>
      </c>
      <c r="F561" s="51" t="str">
        <f t="shared" si="37"/>
        <v/>
      </c>
      <c r="G561" s="51" t="str">
        <f t="shared" si="37"/>
        <v/>
      </c>
      <c r="H561" s="51" t="str">
        <f t="shared" si="37"/>
        <v/>
      </c>
      <c r="I561" s="51" t="str">
        <f t="shared" si="37"/>
        <v/>
      </c>
      <c r="J561" s="51" t="str">
        <f t="shared" si="37"/>
        <v/>
      </c>
      <c r="K561" s="51" t="str">
        <f t="shared" si="37"/>
        <v/>
      </c>
      <c r="L561" s="51" t="str">
        <f t="shared" si="37"/>
        <v/>
      </c>
      <c r="M561" s="51" t="str">
        <f t="shared" si="37"/>
        <v/>
      </c>
      <c r="N561" s="51" t="str">
        <f t="shared" si="37"/>
        <v/>
      </c>
      <c r="O561" s="51" t="str">
        <f t="shared" si="37"/>
        <v/>
      </c>
      <c r="P561" s="51" t="str">
        <f t="shared" si="37"/>
        <v/>
      </c>
      <c r="Q561" s="51" t="str">
        <f t="shared" si="37"/>
        <v/>
      </c>
      <c r="R561" s="51" t="str">
        <f t="shared" si="37"/>
        <v/>
      </c>
      <c r="S561" s="51" t="str">
        <f t="shared" si="37"/>
        <v/>
      </c>
      <c r="T561" s="51" t="str">
        <f t="shared" si="37"/>
        <v/>
      </c>
      <c r="U561" s="51" t="str">
        <f t="shared" si="37"/>
        <v/>
      </c>
      <c r="V561" s="51" t="str">
        <f t="shared" si="37"/>
        <v/>
      </c>
      <c r="W561" s="51" t="str">
        <f t="shared" si="37"/>
        <v/>
      </c>
      <c r="X561" s="51" t="str">
        <f t="shared" si="37"/>
        <v/>
      </c>
      <c r="Y561" s="51" t="str">
        <f t="shared" si="37"/>
        <v/>
      </c>
      <c r="Z561" s="65" t="str">
        <f t="shared" si="37"/>
        <v/>
      </c>
      <c r="AA561" s="66" t="str">
        <f t="shared" si="37"/>
        <v/>
      </c>
      <c r="AB561" s="66" t="str">
        <f t="shared" si="37"/>
        <v/>
      </c>
      <c r="AC561" s="66" t="str">
        <f t="shared" si="37"/>
        <v/>
      </c>
      <c r="AD561" s="66" t="str">
        <f t="shared" si="37"/>
        <v/>
      </c>
      <c r="AE561" s="66" t="str">
        <f t="shared" si="37"/>
        <v/>
      </c>
      <c r="AF561" s="66" t="str">
        <f t="shared" si="37"/>
        <v/>
      </c>
      <c r="AG561" s="66" t="str">
        <f t="shared" si="37"/>
        <v/>
      </c>
      <c r="AH561" s="66" t="str">
        <f t="shared" si="37"/>
        <v/>
      </c>
      <c r="AI561" s="66" t="str">
        <f t="shared" si="37"/>
        <v/>
      </c>
      <c r="AJ561" s="66" t="str">
        <f t="shared" si="37"/>
        <v/>
      </c>
      <c r="AK561" s="66" t="str">
        <f t="shared" si="37"/>
        <v/>
      </c>
      <c r="AL561" s="66" t="str">
        <f t="shared" si="37"/>
        <v/>
      </c>
      <c r="AM561" s="66" t="str">
        <f t="shared" si="37"/>
        <v/>
      </c>
      <c r="AN561" s="66" t="str">
        <f t="shared" si="37"/>
        <v/>
      </c>
      <c r="AO561" s="66" t="str">
        <f t="shared" si="37"/>
        <v/>
      </c>
      <c r="AP561" s="66" t="str">
        <f t="shared" si="37"/>
        <v/>
      </c>
      <c r="AQ561" s="66" t="str">
        <f t="shared" si="37"/>
        <v/>
      </c>
      <c r="AR561" s="66" t="str">
        <f t="shared" si="37"/>
        <v/>
      </c>
      <c r="AS561" s="66" t="str">
        <f t="shared" si="37"/>
        <v/>
      </c>
      <c r="AT561" s="66" t="str">
        <f t="shared" si="37"/>
        <v/>
      </c>
      <c r="AU561" s="66" t="str">
        <f t="shared" si="37"/>
        <v/>
      </c>
      <c r="AV561" s="67" t="str">
        <f t="shared" si="37"/>
        <v/>
      </c>
      <c r="AW561" s="357"/>
      <c r="AX561" s="357"/>
      <c r="AY561" s="357"/>
      <c r="AZ561" s="357"/>
      <c r="BA561" s="357"/>
      <c r="BB561" s="357"/>
      <c r="BC561" s="357"/>
      <c r="BD561" s="357"/>
      <c r="BE561" s="357"/>
      <c r="BF561" s="357"/>
      <c r="BG561" s="357"/>
      <c r="BH561" s="357"/>
      <c r="BI561" s="357"/>
      <c r="BJ561" s="357"/>
      <c r="BK561" s="357"/>
      <c r="BL561" s="357"/>
    </row>
    <row r="562" spans="1:64" ht="50.1" customHeight="1" thickBot="1">
      <c r="A562" s="735" t="s">
        <v>56</v>
      </c>
      <c r="B562" s="258"/>
      <c r="C562" s="39" t="s">
        <v>124</v>
      </c>
      <c r="D562" s="55"/>
      <c r="E562" s="55"/>
      <c r="F562" s="55"/>
      <c r="G562" s="55"/>
      <c r="H562" s="55"/>
      <c r="I562" s="55"/>
      <c r="J562" s="55"/>
      <c r="K562" s="55"/>
      <c r="L562" s="55"/>
      <c r="M562" s="55"/>
      <c r="N562" s="55"/>
      <c r="O562" s="55"/>
      <c r="P562" s="55"/>
      <c r="Q562" s="55"/>
      <c r="R562" s="55"/>
      <c r="S562" s="55"/>
      <c r="T562" s="55"/>
      <c r="U562" s="55"/>
      <c r="V562" s="55"/>
      <c r="W562" s="55"/>
      <c r="X562" s="55"/>
      <c r="Y562" s="55"/>
      <c r="Z562" s="60"/>
      <c r="AA562" s="44"/>
      <c r="AB562" s="44"/>
      <c r="AC562" s="44"/>
      <c r="AD562" s="44"/>
      <c r="AE562" s="44"/>
      <c r="AF562" s="44"/>
      <c r="AG562" s="44"/>
      <c r="AH562" s="44"/>
      <c r="AI562" s="44"/>
      <c r="AJ562" s="44"/>
      <c r="AK562" s="44"/>
      <c r="AL562" s="44"/>
      <c r="AM562" s="44"/>
      <c r="AN562" s="44"/>
      <c r="AO562" s="44"/>
      <c r="AP562" s="44"/>
      <c r="AQ562" s="44"/>
      <c r="AR562" s="44"/>
      <c r="AS562" s="44"/>
      <c r="AT562" s="44"/>
      <c r="AU562" s="44"/>
      <c r="AV562" s="61"/>
      <c r="AW562" s="357"/>
      <c r="AX562" s="357"/>
      <c r="AY562" s="357"/>
      <c r="AZ562" s="357"/>
      <c r="BA562" s="357"/>
      <c r="BB562" s="357"/>
      <c r="BC562" s="357"/>
      <c r="BD562" s="357"/>
      <c r="BE562" s="357"/>
      <c r="BF562" s="357"/>
      <c r="BG562" s="357"/>
      <c r="BH562" s="357"/>
      <c r="BI562" s="357"/>
      <c r="BJ562" s="357"/>
      <c r="BK562" s="357"/>
      <c r="BL562" s="357"/>
    </row>
    <row r="563" spans="1:64" ht="14.45" customHeight="1" thickBot="1">
      <c r="A563" s="735"/>
      <c r="B563" s="261">
        <f>SUM('1 Budgetskema (UDFYLDES)'!D563:AV563)</f>
        <v>0</v>
      </c>
      <c r="C563" s="38" t="s">
        <v>126</v>
      </c>
      <c r="D563" s="53"/>
      <c r="E563" s="53"/>
      <c r="F563" s="53"/>
      <c r="G563" s="53"/>
      <c r="H563" s="53"/>
      <c r="I563" s="53"/>
      <c r="J563" s="53"/>
      <c r="K563" s="53"/>
      <c r="L563" s="53"/>
      <c r="M563" s="53"/>
      <c r="N563" s="53"/>
      <c r="O563" s="53"/>
      <c r="P563" s="53"/>
      <c r="Q563" s="53"/>
      <c r="R563" s="53"/>
      <c r="S563" s="53"/>
      <c r="T563" s="53"/>
      <c r="U563" s="53"/>
      <c r="V563" s="53"/>
      <c r="W563" s="53"/>
      <c r="X563" s="53"/>
      <c r="Y563" s="53"/>
      <c r="Z563" s="60"/>
      <c r="AA563" s="44"/>
      <c r="AB563" s="44"/>
      <c r="AC563" s="44"/>
      <c r="AD563" s="44"/>
      <c r="AE563" s="44"/>
      <c r="AF563" s="44"/>
      <c r="AG563" s="44"/>
      <c r="AH563" s="44"/>
      <c r="AI563" s="44"/>
      <c r="AJ563" s="44"/>
      <c r="AK563" s="44"/>
      <c r="AL563" s="44"/>
      <c r="AM563" s="44"/>
      <c r="AN563" s="44"/>
      <c r="AO563" s="44"/>
      <c r="AP563" s="44"/>
      <c r="AQ563" s="44"/>
      <c r="AR563" s="44"/>
      <c r="AS563" s="44"/>
      <c r="AT563" s="44"/>
      <c r="AU563" s="44"/>
      <c r="AV563" s="61"/>
      <c r="AW563" s="357"/>
      <c r="AX563" s="357"/>
      <c r="AY563" s="357"/>
      <c r="AZ563" s="357"/>
      <c r="BA563" s="357"/>
      <c r="BB563" s="357"/>
      <c r="BC563" s="357"/>
      <c r="BD563" s="357"/>
      <c r="BE563" s="357"/>
      <c r="BF563" s="357"/>
      <c r="BG563" s="357"/>
      <c r="BH563" s="357"/>
      <c r="BI563" s="357"/>
      <c r="BJ563" s="357"/>
      <c r="BK563" s="357"/>
      <c r="BL563" s="357"/>
    </row>
    <row r="564" spans="1:64" ht="50.1" customHeight="1" thickBot="1">
      <c r="A564" s="735" t="s">
        <v>24</v>
      </c>
      <c r="B564" s="258"/>
      <c r="C564" s="39" t="s">
        <v>124</v>
      </c>
      <c r="D564" s="55"/>
      <c r="E564" s="55"/>
      <c r="F564" s="55"/>
      <c r="G564" s="55"/>
      <c r="H564" s="55"/>
      <c r="I564" s="55"/>
      <c r="J564" s="55"/>
      <c r="K564" s="55"/>
      <c r="L564" s="55"/>
      <c r="M564" s="55"/>
      <c r="N564" s="55"/>
      <c r="O564" s="55"/>
      <c r="P564" s="55"/>
      <c r="Q564" s="55"/>
      <c r="R564" s="55"/>
      <c r="S564" s="55"/>
      <c r="T564" s="55"/>
      <c r="U564" s="55"/>
      <c r="V564" s="55"/>
      <c r="W564" s="55"/>
      <c r="X564" s="55"/>
      <c r="Y564" s="55"/>
      <c r="Z564" s="60"/>
      <c r="AA564" s="44"/>
      <c r="AB564" s="44"/>
      <c r="AC564" s="44"/>
      <c r="AD564" s="44"/>
      <c r="AE564" s="44"/>
      <c r="AF564" s="44"/>
      <c r="AG564" s="44"/>
      <c r="AH564" s="44"/>
      <c r="AI564" s="44"/>
      <c r="AJ564" s="44"/>
      <c r="AK564" s="44"/>
      <c r="AL564" s="44"/>
      <c r="AM564" s="44"/>
      <c r="AN564" s="44"/>
      <c r="AO564" s="44"/>
      <c r="AP564" s="44"/>
      <c r="AQ564" s="44"/>
      <c r="AR564" s="44"/>
      <c r="AS564" s="44"/>
      <c r="AT564" s="44"/>
      <c r="AU564" s="44"/>
      <c r="AV564" s="61"/>
      <c r="AW564" s="357"/>
      <c r="AX564" s="357"/>
      <c r="AY564" s="357"/>
      <c r="AZ564" s="357"/>
      <c r="BA564" s="357"/>
      <c r="BB564" s="357"/>
      <c r="BC564" s="357"/>
      <c r="BD564" s="357"/>
      <c r="BE564" s="357"/>
      <c r="BF564" s="357"/>
      <c r="BG564" s="357"/>
      <c r="BH564" s="357"/>
      <c r="BI564" s="357"/>
      <c r="BJ564" s="357"/>
      <c r="BK564" s="357"/>
      <c r="BL564" s="357"/>
    </row>
    <row r="565" spans="1:64" ht="14.45" customHeight="1" thickBot="1">
      <c r="A565" s="735"/>
      <c r="B565" s="261">
        <f>SUM('1 Budgetskema (UDFYLDES)'!D565:AV565)</f>
        <v>0</v>
      </c>
      <c r="C565" s="40" t="s">
        <v>126</v>
      </c>
      <c r="D565" s="53"/>
      <c r="E565" s="53"/>
      <c r="F565" s="53"/>
      <c r="G565" s="53"/>
      <c r="H565" s="53"/>
      <c r="I565" s="53"/>
      <c r="J565" s="53"/>
      <c r="K565" s="53"/>
      <c r="L565" s="53"/>
      <c r="M565" s="53"/>
      <c r="N565" s="53"/>
      <c r="O565" s="53"/>
      <c r="P565" s="53"/>
      <c r="Q565" s="53"/>
      <c r="R565" s="53"/>
      <c r="S565" s="53"/>
      <c r="T565" s="53"/>
      <c r="U565" s="53"/>
      <c r="V565" s="53"/>
      <c r="W565" s="53"/>
      <c r="X565" s="53"/>
      <c r="Y565" s="53"/>
      <c r="Z565" s="60"/>
      <c r="AA565" s="44"/>
      <c r="AB565" s="44"/>
      <c r="AC565" s="44"/>
      <c r="AD565" s="44"/>
      <c r="AE565" s="44"/>
      <c r="AF565" s="44"/>
      <c r="AG565" s="44"/>
      <c r="AH565" s="44"/>
      <c r="AI565" s="44"/>
      <c r="AJ565" s="44"/>
      <c r="AK565" s="44"/>
      <c r="AL565" s="44"/>
      <c r="AM565" s="44"/>
      <c r="AN565" s="44"/>
      <c r="AO565" s="44"/>
      <c r="AP565" s="44"/>
      <c r="AQ565" s="44"/>
      <c r="AR565" s="44"/>
      <c r="AS565" s="44"/>
      <c r="AT565" s="44"/>
      <c r="AU565" s="44"/>
      <c r="AV565" s="61"/>
      <c r="AW565" s="357"/>
      <c r="AX565" s="357"/>
      <c r="AY565" s="357"/>
      <c r="AZ565" s="357"/>
      <c r="BA565" s="357"/>
      <c r="BB565" s="357"/>
      <c r="BC565" s="357"/>
      <c r="BD565" s="357"/>
      <c r="BE565" s="357"/>
      <c r="BF565" s="357"/>
      <c r="BG565" s="357"/>
      <c r="BH565" s="357"/>
      <c r="BI565" s="357"/>
      <c r="BJ565" s="357"/>
      <c r="BK565" s="357"/>
      <c r="BL565" s="357"/>
    </row>
    <row r="566" spans="1:64" ht="50.1" customHeight="1">
      <c r="A566" s="736" t="s">
        <v>149</v>
      </c>
      <c r="B566" s="258"/>
      <c r="C566" s="39" t="s">
        <v>173</v>
      </c>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6"/>
      <c r="Z566" s="147"/>
      <c r="AA566" s="148"/>
      <c r="AB566" s="148"/>
      <c r="AC566" s="148"/>
      <c r="AD566" s="148"/>
      <c r="AE566" s="148"/>
      <c r="AF566" s="148"/>
      <c r="AG566" s="148"/>
      <c r="AH566" s="148"/>
      <c r="AI566" s="148"/>
      <c r="AJ566" s="148"/>
      <c r="AK566" s="148"/>
      <c r="AL566" s="148"/>
      <c r="AM566" s="148"/>
      <c r="AN566" s="148"/>
      <c r="AO566" s="148"/>
      <c r="AP566" s="148"/>
      <c r="AQ566" s="148"/>
      <c r="AR566" s="148"/>
      <c r="AS566" s="148"/>
      <c r="AT566" s="148"/>
      <c r="AU566" s="148"/>
      <c r="AV566" s="149"/>
      <c r="AW566" s="357"/>
      <c r="AX566" s="357"/>
      <c r="AY566" s="357"/>
      <c r="AZ566" s="357"/>
      <c r="BA566" s="357"/>
      <c r="BB566" s="357"/>
      <c r="BC566" s="357"/>
      <c r="BD566" s="357"/>
      <c r="BE566" s="357"/>
      <c r="BF566" s="357"/>
      <c r="BG566" s="357"/>
      <c r="BH566" s="357"/>
      <c r="BI566" s="357"/>
      <c r="BJ566" s="357"/>
      <c r="BK566" s="357"/>
      <c r="BL566" s="357"/>
    </row>
    <row r="567" spans="1:64" ht="14.45" customHeight="1" thickBot="1">
      <c r="A567" s="737"/>
      <c r="B567" s="260">
        <f>SUM('1 Budgetskema (UDFYLDES)'!D567:AV567)</f>
        <v>0</v>
      </c>
      <c r="C567" s="76" t="s">
        <v>149</v>
      </c>
      <c r="D567" s="150"/>
      <c r="E567" s="75"/>
      <c r="F567" s="75"/>
      <c r="G567" s="75"/>
      <c r="H567" s="75"/>
      <c r="I567" s="75"/>
      <c r="J567" s="75"/>
      <c r="K567" s="75"/>
      <c r="L567" s="75"/>
      <c r="M567" s="75"/>
      <c r="N567" s="75"/>
      <c r="O567" s="75"/>
      <c r="P567" s="75"/>
      <c r="Q567" s="75"/>
      <c r="R567" s="75"/>
      <c r="S567" s="75"/>
      <c r="T567" s="75"/>
      <c r="U567" s="75"/>
      <c r="V567" s="75"/>
      <c r="W567" s="75"/>
      <c r="X567" s="75"/>
      <c r="Y567" s="75"/>
      <c r="Z567" s="60"/>
      <c r="AA567" s="44"/>
      <c r="AB567" s="44"/>
      <c r="AC567" s="44"/>
      <c r="AD567" s="44"/>
      <c r="AE567" s="44"/>
      <c r="AF567" s="44"/>
      <c r="AG567" s="44"/>
      <c r="AH567" s="44"/>
      <c r="AI567" s="44"/>
      <c r="AJ567" s="44"/>
      <c r="AK567" s="44"/>
      <c r="AL567" s="44"/>
      <c r="AM567" s="44"/>
      <c r="AN567" s="44"/>
      <c r="AO567" s="44"/>
      <c r="AP567" s="44"/>
      <c r="AQ567" s="44"/>
      <c r="AR567" s="44"/>
      <c r="AS567" s="44"/>
      <c r="AT567" s="44"/>
      <c r="AU567" s="44"/>
      <c r="AV567" s="61"/>
      <c r="AW567" s="357"/>
      <c r="AX567" s="357"/>
      <c r="AY567" s="357"/>
      <c r="AZ567" s="357"/>
      <c r="BA567" s="357"/>
      <c r="BB567" s="357"/>
      <c r="BC567" s="357"/>
      <c r="BD567" s="357"/>
      <c r="BE567" s="357"/>
      <c r="BF567" s="357"/>
      <c r="BG567" s="357"/>
      <c r="BH567" s="357"/>
      <c r="BI567" s="357"/>
      <c r="BJ567" s="357"/>
      <c r="BK567" s="357"/>
      <c r="BL567" s="357"/>
    </row>
    <row r="568" spans="1:64" ht="50.1" customHeight="1">
      <c r="A568" s="736" t="s">
        <v>10</v>
      </c>
      <c r="B568" s="258"/>
      <c r="C568" s="74" t="s">
        <v>124</v>
      </c>
      <c r="D568" s="146"/>
      <c r="E568" s="146"/>
      <c r="F568" s="146"/>
      <c r="G568" s="146"/>
      <c r="H568" s="146"/>
      <c r="I568" s="146"/>
      <c r="J568" s="146"/>
      <c r="K568" s="146"/>
      <c r="L568" s="146"/>
      <c r="M568" s="146"/>
      <c r="N568" s="146"/>
      <c r="O568" s="146"/>
      <c r="P568" s="146"/>
      <c r="Q568" s="146"/>
      <c r="R568" s="146"/>
      <c r="S568" s="146"/>
      <c r="T568" s="146"/>
      <c r="U568" s="146"/>
      <c r="V568" s="146"/>
      <c r="W568" s="146"/>
      <c r="X568" s="146"/>
      <c r="Y568" s="146"/>
      <c r="Z568" s="147"/>
      <c r="AA568" s="148"/>
      <c r="AB568" s="148"/>
      <c r="AC568" s="148"/>
      <c r="AD568" s="148"/>
      <c r="AE568" s="148"/>
      <c r="AF568" s="148"/>
      <c r="AG568" s="148"/>
      <c r="AH568" s="148"/>
      <c r="AI568" s="148"/>
      <c r="AJ568" s="148"/>
      <c r="AK568" s="148"/>
      <c r="AL568" s="148"/>
      <c r="AM568" s="148"/>
      <c r="AN568" s="148"/>
      <c r="AO568" s="148"/>
      <c r="AP568" s="148"/>
      <c r="AQ568" s="148"/>
      <c r="AR568" s="148"/>
      <c r="AS568" s="148"/>
      <c r="AT568" s="148"/>
      <c r="AU568" s="148"/>
      <c r="AV568" s="149"/>
      <c r="AW568" s="357"/>
      <c r="AX568" s="357"/>
      <c r="AY568" s="357"/>
      <c r="AZ568" s="357"/>
      <c r="BA568" s="357"/>
      <c r="BB568" s="357"/>
      <c r="BC568" s="357"/>
      <c r="BD568" s="357"/>
      <c r="BE568" s="357"/>
      <c r="BF568" s="357"/>
      <c r="BG568" s="357"/>
      <c r="BH568" s="357"/>
      <c r="BI568" s="357"/>
      <c r="BJ568" s="357"/>
      <c r="BK568" s="357"/>
      <c r="BL568" s="357"/>
    </row>
    <row r="569" spans="1:64" ht="14.45" customHeight="1" thickBot="1">
      <c r="A569" s="737"/>
      <c r="B569" s="260">
        <f>SUM('1 Budgetskema (UDFYLDES)'!D569:AV569)</f>
        <v>0</v>
      </c>
      <c r="C569" s="38" t="s">
        <v>126</v>
      </c>
      <c r="D569" s="77"/>
      <c r="E569" s="77"/>
      <c r="F569" s="77"/>
      <c r="G569" s="77"/>
      <c r="H569" s="77"/>
      <c r="I569" s="77"/>
      <c r="J569" s="77"/>
      <c r="K569" s="77"/>
      <c r="L569" s="77"/>
      <c r="M569" s="77"/>
      <c r="N569" s="77"/>
      <c r="O569" s="77"/>
      <c r="P569" s="77"/>
      <c r="Q569" s="77"/>
      <c r="R569" s="77"/>
      <c r="S569" s="77"/>
      <c r="T569" s="77"/>
      <c r="U569" s="77"/>
      <c r="V569" s="77"/>
      <c r="W569" s="77"/>
      <c r="X569" s="77"/>
      <c r="Y569" s="77"/>
      <c r="Z569" s="60"/>
      <c r="AA569" s="44"/>
      <c r="AB569" s="44"/>
      <c r="AC569" s="44"/>
      <c r="AD569" s="44"/>
      <c r="AE569" s="44"/>
      <c r="AF569" s="44"/>
      <c r="AG569" s="44"/>
      <c r="AH569" s="44"/>
      <c r="AI569" s="44"/>
      <c r="AJ569" s="44"/>
      <c r="AK569" s="44"/>
      <c r="AL569" s="44"/>
      <c r="AM569" s="44"/>
      <c r="AN569" s="44"/>
      <c r="AO569" s="44"/>
      <c r="AP569" s="44"/>
      <c r="AQ569" s="44"/>
      <c r="AR569" s="44"/>
      <c r="AS569" s="44"/>
      <c r="AT569" s="44"/>
      <c r="AU569" s="44"/>
      <c r="AV569" s="61"/>
      <c r="AW569" s="357"/>
      <c r="AX569" s="357"/>
      <c r="AY569" s="357"/>
      <c r="AZ569" s="357"/>
      <c r="BA569" s="357"/>
      <c r="BB569" s="357"/>
      <c r="BC569" s="357"/>
      <c r="BD569" s="357"/>
      <c r="BE569" s="357"/>
      <c r="BF569" s="357"/>
      <c r="BG569" s="357"/>
      <c r="BH569" s="357"/>
      <c r="BI569" s="357"/>
      <c r="BJ569" s="357"/>
      <c r="BK569" s="357"/>
      <c r="BL569" s="357"/>
    </row>
    <row r="570" spans="1:64" ht="50.1" customHeight="1" thickBot="1">
      <c r="A570" s="735" t="s">
        <v>55</v>
      </c>
      <c r="B570" s="258"/>
      <c r="C570" s="41" t="s">
        <v>124</v>
      </c>
      <c r="D570" s="55"/>
      <c r="E570" s="55"/>
      <c r="F570" s="55"/>
      <c r="G570" s="55"/>
      <c r="H570" s="55"/>
      <c r="I570" s="55"/>
      <c r="J570" s="55"/>
      <c r="K570" s="55"/>
      <c r="L570" s="55"/>
      <c r="M570" s="55"/>
      <c r="N570" s="55"/>
      <c r="O570" s="55"/>
      <c r="P570" s="55"/>
      <c r="Q570" s="55"/>
      <c r="R570" s="55"/>
      <c r="S570" s="55"/>
      <c r="T570" s="55"/>
      <c r="U570" s="55"/>
      <c r="V570" s="55"/>
      <c r="W570" s="55"/>
      <c r="X570" s="55"/>
      <c r="Y570" s="55"/>
      <c r="Z570" s="60"/>
      <c r="AA570" s="44"/>
      <c r="AB570" s="44"/>
      <c r="AC570" s="44"/>
      <c r="AD570" s="44"/>
      <c r="AE570" s="44"/>
      <c r="AF570" s="44"/>
      <c r="AG570" s="44"/>
      <c r="AH570" s="44"/>
      <c r="AI570" s="44"/>
      <c r="AJ570" s="44"/>
      <c r="AK570" s="44"/>
      <c r="AL570" s="44"/>
      <c r="AM570" s="44"/>
      <c r="AN570" s="44"/>
      <c r="AO570" s="44"/>
      <c r="AP570" s="44"/>
      <c r="AQ570" s="44"/>
      <c r="AR570" s="44"/>
      <c r="AS570" s="44"/>
      <c r="AT570" s="44"/>
      <c r="AU570" s="44"/>
      <c r="AV570" s="61"/>
      <c r="AW570" s="357"/>
      <c r="AX570" s="357"/>
      <c r="AY570" s="357"/>
      <c r="AZ570" s="357"/>
      <c r="BA570" s="357"/>
      <c r="BB570" s="357"/>
      <c r="BC570" s="357"/>
      <c r="BD570" s="357"/>
      <c r="BE570" s="357"/>
      <c r="BF570" s="357"/>
      <c r="BG570" s="357"/>
      <c r="BH570" s="357"/>
      <c r="BI570" s="357"/>
      <c r="BJ570" s="357"/>
      <c r="BK570" s="357"/>
      <c r="BL570" s="357"/>
    </row>
    <row r="571" spans="1:64" ht="14.45" customHeight="1" thickBot="1">
      <c r="A571" s="735"/>
      <c r="B571" s="261">
        <f>SUM('1 Budgetskema (UDFYLDES)'!D571:AV571)</f>
        <v>0</v>
      </c>
      <c r="C571" s="38" t="s">
        <v>126</v>
      </c>
      <c r="D571" s="54"/>
      <c r="E571" s="53"/>
      <c r="F571" s="53"/>
      <c r="G571" s="53"/>
      <c r="H571" s="53"/>
      <c r="I571" s="53"/>
      <c r="J571" s="53"/>
      <c r="K571" s="53"/>
      <c r="L571" s="53"/>
      <c r="M571" s="53"/>
      <c r="N571" s="53"/>
      <c r="O571" s="53"/>
      <c r="P571" s="53"/>
      <c r="Q571" s="53"/>
      <c r="R571" s="53"/>
      <c r="S571" s="53"/>
      <c r="T571" s="53"/>
      <c r="U571" s="53"/>
      <c r="V571" s="53"/>
      <c r="W571" s="53"/>
      <c r="X571" s="53"/>
      <c r="Y571" s="53"/>
      <c r="Z571" s="62"/>
      <c r="AA571" s="63"/>
      <c r="AB571" s="63"/>
      <c r="AC571" s="63"/>
      <c r="AD571" s="63"/>
      <c r="AE571" s="63"/>
      <c r="AF571" s="63"/>
      <c r="AG571" s="63"/>
      <c r="AH571" s="63"/>
      <c r="AI571" s="63"/>
      <c r="AJ571" s="63"/>
      <c r="AK571" s="63"/>
      <c r="AL571" s="63"/>
      <c r="AM571" s="63"/>
      <c r="AN571" s="63"/>
      <c r="AO571" s="63"/>
      <c r="AP571" s="63"/>
      <c r="AQ571" s="63"/>
      <c r="AR571" s="63"/>
      <c r="AS571" s="63"/>
      <c r="AT571" s="63"/>
      <c r="AU571" s="63"/>
      <c r="AV571" s="64"/>
      <c r="AW571" s="357"/>
      <c r="AX571" s="357"/>
      <c r="AY571" s="357"/>
      <c r="AZ571" s="357"/>
      <c r="BA571" s="357"/>
      <c r="BB571" s="357"/>
      <c r="BC571" s="357"/>
      <c r="BD571" s="357"/>
      <c r="BE571" s="357"/>
      <c r="BF571" s="357"/>
      <c r="BG571" s="357"/>
      <c r="BH571" s="357"/>
      <c r="BI571" s="357"/>
      <c r="BJ571" s="357"/>
      <c r="BK571" s="357"/>
      <c r="BL571" s="357"/>
    </row>
    <row r="572" spans="1:64" ht="21.95" customHeight="1" thickBot="1">
      <c r="A572" s="200" t="s">
        <v>13</v>
      </c>
      <c r="B572" s="318">
        <f>SUM(B557,B561,B563,B565,B571)-B567-B569</f>
        <v>0</v>
      </c>
      <c r="C572" s="76"/>
      <c r="D572" s="353"/>
      <c r="E572" s="353"/>
      <c r="F572" s="353"/>
      <c r="G572" s="353"/>
      <c r="H572" s="353"/>
      <c r="I572" s="353"/>
      <c r="J572" s="353"/>
      <c r="K572" s="353"/>
      <c r="L572" s="353"/>
      <c r="M572" s="353"/>
      <c r="N572" s="353"/>
      <c r="O572" s="353"/>
      <c r="P572" s="353"/>
      <c r="Q572" s="353"/>
      <c r="R572" s="353"/>
      <c r="S572" s="353"/>
      <c r="T572" s="353"/>
      <c r="U572" s="353"/>
      <c r="V572" s="353"/>
      <c r="W572" s="353"/>
      <c r="X572" s="353"/>
      <c r="Y572" s="353"/>
      <c r="Z572" s="353"/>
      <c r="AA572" s="353"/>
      <c r="AB572" s="353"/>
      <c r="AC572" s="353"/>
      <c r="AD572" s="353"/>
      <c r="AE572" s="353"/>
      <c r="AF572" s="353"/>
      <c r="AG572" s="353"/>
      <c r="AH572" s="353"/>
      <c r="AI572" s="353"/>
      <c r="AJ572" s="353"/>
      <c r="AK572" s="353"/>
      <c r="AL572" s="353"/>
      <c r="AM572" s="353"/>
      <c r="AN572" s="353"/>
      <c r="AO572" s="353"/>
      <c r="AP572" s="353"/>
      <c r="AQ572" s="353"/>
      <c r="AR572" s="353"/>
      <c r="AS572" s="353"/>
      <c r="AT572" s="353"/>
      <c r="AU572" s="353"/>
      <c r="AV572" s="353"/>
      <c r="AW572" s="357"/>
      <c r="AX572" s="357"/>
      <c r="AY572" s="357"/>
      <c r="AZ572" s="357"/>
      <c r="BA572" s="357"/>
      <c r="BB572" s="357"/>
      <c r="BC572" s="357"/>
      <c r="BD572" s="357"/>
      <c r="BE572" s="357"/>
      <c r="BF572" s="357"/>
      <c r="BG572" s="357"/>
      <c r="BH572" s="357"/>
      <c r="BI572" s="357"/>
      <c r="BJ572" s="357"/>
      <c r="BK572" s="357"/>
      <c r="BL572" s="357"/>
    </row>
    <row r="573" spans="1:64" ht="30" customHeight="1" thickBot="1">
      <c r="A573" s="199" t="s">
        <v>217</v>
      </c>
      <c r="B573" s="193"/>
      <c r="C573" s="527">
        <f>IF(B573="",0,IF(D549="Forsknings- og videnformidlingsinstitution",IF(B572=0,0,B573/B572),IF(B557=0,0,B573/B557)))</f>
        <v>0</v>
      </c>
      <c r="D573" s="353"/>
      <c r="E573" s="353"/>
      <c r="F573" s="353"/>
      <c r="G573" s="353"/>
      <c r="H573" s="353"/>
      <c r="I573" s="353"/>
      <c r="J573" s="353"/>
      <c r="K573" s="353"/>
      <c r="L573" s="353"/>
      <c r="M573" s="353"/>
      <c r="N573" s="353"/>
      <c r="O573" s="353"/>
      <c r="P573" s="353"/>
      <c r="Q573" s="353"/>
      <c r="R573" s="353"/>
      <c r="S573" s="353"/>
      <c r="T573" s="353"/>
      <c r="U573" s="353"/>
      <c r="V573" s="353"/>
      <c r="W573" s="353"/>
      <c r="X573" s="353"/>
      <c r="Y573" s="353"/>
      <c r="Z573" s="353"/>
      <c r="AA573" s="353"/>
      <c r="AB573" s="353"/>
      <c r="AC573" s="353"/>
      <c r="AD573" s="353"/>
      <c r="AE573" s="353"/>
      <c r="AF573" s="353"/>
      <c r="AG573" s="353"/>
      <c r="AH573" s="353"/>
      <c r="AI573" s="353"/>
      <c r="AJ573" s="353"/>
      <c r="AK573" s="353"/>
      <c r="AL573" s="353"/>
      <c r="AM573" s="353"/>
      <c r="AN573" s="353"/>
      <c r="AO573" s="353"/>
      <c r="AP573" s="353"/>
      <c r="AQ573" s="353"/>
      <c r="AR573" s="353"/>
      <c r="AS573" s="353"/>
      <c r="AT573" s="353"/>
      <c r="AU573" s="353"/>
      <c r="AV573" s="353"/>
      <c r="AW573" s="357"/>
      <c r="AX573" s="357"/>
      <c r="AY573" s="357"/>
      <c r="AZ573" s="357"/>
      <c r="BA573" s="357"/>
      <c r="BB573" s="357"/>
      <c r="BC573" s="357"/>
      <c r="BD573" s="357"/>
      <c r="BE573" s="357"/>
      <c r="BF573" s="357"/>
      <c r="BG573" s="357"/>
      <c r="BH573" s="357"/>
      <c r="BI573" s="357"/>
      <c r="BJ573" s="357"/>
      <c r="BK573" s="357"/>
      <c r="BL573" s="357"/>
    </row>
    <row r="574" spans="1:64" ht="21.95" customHeight="1" thickBot="1">
      <c r="A574" s="253" t="s">
        <v>339</v>
      </c>
      <c r="B574" s="377">
        <f>SUM(B572:B573)</f>
        <v>0</v>
      </c>
      <c r="C574" s="254"/>
      <c r="D574" s="353"/>
      <c r="E574" s="353"/>
      <c r="F574" s="353"/>
      <c r="G574" s="353"/>
      <c r="H574" s="353"/>
      <c r="I574" s="353"/>
      <c r="J574" s="353"/>
      <c r="K574" s="353"/>
      <c r="L574" s="353"/>
      <c r="M574" s="353"/>
      <c r="N574" s="353"/>
      <c r="O574" s="353"/>
      <c r="P574" s="353"/>
      <c r="Q574" s="353"/>
      <c r="R574" s="353"/>
      <c r="S574" s="353"/>
      <c r="T574" s="353"/>
      <c r="U574" s="353"/>
      <c r="V574" s="353"/>
      <c r="W574" s="353"/>
      <c r="X574" s="353"/>
      <c r="Y574" s="353"/>
      <c r="Z574" s="353"/>
      <c r="AA574" s="353"/>
      <c r="AB574" s="353"/>
      <c r="AC574" s="353"/>
      <c r="AD574" s="353"/>
      <c r="AE574" s="353"/>
      <c r="AF574" s="353"/>
      <c r="AG574" s="353"/>
      <c r="AH574" s="353"/>
      <c r="AI574" s="353"/>
      <c r="AJ574" s="353"/>
      <c r="AK574" s="353"/>
      <c r="AL574" s="353"/>
      <c r="AM574" s="353"/>
      <c r="AN574" s="353"/>
      <c r="AO574" s="353"/>
      <c r="AP574" s="353"/>
      <c r="AQ574" s="353"/>
      <c r="AR574" s="353"/>
      <c r="AS574" s="353"/>
      <c r="AT574" s="353"/>
      <c r="AU574" s="353"/>
      <c r="AV574" s="353"/>
      <c r="AW574" s="357"/>
      <c r="AX574" s="357"/>
      <c r="AY574" s="357"/>
      <c r="AZ574" s="357"/>
      <c r="BA574" s="357"/>
      <c r="BB574" s="357"/>
      <c r="BC574" s="357"/>
      <c r="BD574" s="357"/>
      <c r="BE574" s="357"/>
      <c r="BF574" s="357"/>
      <c r="BG574" s="357"/>
      <c r="BH574" s="357"/>
      <c r="BI574" s="357"/>
      <c r="BJ574" s="357"/>
      <c r="BK574" s="357"/>
      <c r="BL574" s="357"/>
    </row>
    <row r="575" spans="1:64">
      <c r="A575" s="353"/>
      <c r="B575" s="353"/>
      <c r="C575" s="353"/>
      <c r="D575" s="353"/>
      <c r="E575" s="353"/>
      <c r="F575" s="353"/>
      <c r="G575" s="353"/>
      <c r="H575" s="353"/>
      <c r="I575" s="353"/>
      <c r="J575" s="353"/>
      <c r="K575" s="353"/>
      <c r="L575" s="353"/>
      <c r="M575" s="353"/>
      <c r="N575" s="353"/>
      <c r="O575" s="353"/>
      <c r="P575" s="353"/>
      <c r="Q575" s="353"/>
      <c r="R575" s="353"/>
      <c r="S575" s="353"/>
      <c r="T575" s="353"/>
      <c r="U575" s="353"/>
      <c r="V575" s="353"/>
      <c r="W575" s="353"/>
      <c r="X575" s="353"/>
      <c r="Y575" s="353"/>
      <c r="Z575" s="353"/>
      <c r="AA575" s="353"/>
      <c r="AB575" s="353"/>
      <c r="AC575" s="353"/>
      <c r="AD575" s="353"/>
      <c r="AE575" s="353"/>
      <c r="AF575" s="353"/>
      <c r="AG575" s="353"/>
      <c r="AH575" s="353"/>
      <c r="AI575" s="353"/>
      <c r="AJ575" s="353"/>
      <c r="AK575" s="353"/>
      <c r="AL575" s="353"/>
      <c r="AM575" s="353"/>
      <c r="AN575" s="353"/>
      <c r="AO575" s="353"/>
      <c r="AP575" s="353"/>
      <c r="AQ575" s="353"/>
      <c r="AR575" s="353"/>
      <c r="AS575" s="353"/>
      <c r="AT575" s="353"/>
      <c r="AU575" s="353"/>
      <c r="AV575" s="353"/>
      <c r="AW575" s="357"/>
      <c r="AX575" s="357"/>
      <c r="AY575" s="357"/>
      <c r="AZ575" s="357"/>
      <c r="BA575" s="357"/>
      <c r="BB575" s="357"/>
      <c r="BC575" s="357"/>
      <c r="BD575" s="357"/>
      <c r="BE575" s="357"/>
      <c r="BF575" s="357"/>
      <c r="BG575" s="357"/>
      <c r="BH575" s="357"/>
      <c r="BI575" s="357"/>
      <c r="BJ575" s="357"/>
      <c r="BK575" s="357"/>
      <c r="BL575" s="357"/>
    </row>
    <row r="576" spans="1:64" ht="15" thickBot="1">
      <c r="A576" s="373"/>
      <c r="B576" s="373"/>
      <c r="C576" s="353"/>
      <c r="D576" s="353"/>
      <c r="E576" s="353"/>
      <c r="F576" s="353"/>
      <c r="G576" s="353"/>
      <c r="H576" s="353"/>
      <c r="I576" s="353"/>
      <c r="J576" s="353"/>
      <c r="K576" s="353"/>
      <c r="L576" s="353"/>
      <c r="M576" s="353"/>
      <c r="N576" s="353"/>
      <c r="O576" s="353"/>
      <c r="P576" s="353"/>
      <c r="Q576" s="353"/>
      <c r="R576" s="353"/>
      <c r="S576" s="353"/>
      <c r="T576" s="353"/>
      <c r="U576" s="353"/>
      <c r="V576" s="353"/>
      <c r="W576" s="353"/>
      <c r="X576" s="353"/>
      <c r="Y576" s="353"/>
      <c r="Z576" s="353"/>
      <c r="AA576" s="353"/>
      <c r="AB576" s="353"/>
      <c r="AC576" s="353"/>
      <c r="AD576" s="353"/>
      <c r="AE576" s="353"/>
      <c r="AF576" s="353"/>
      <c r="AG576" s="353"/>
      <c r="AH576" s="353"/>
      <c r="AI576" s="353"/>
      <c r="AJ576" s="353"/>
      <c r="AK576" s="353"/>
      <c r="AL576" s="353"/>
      <c r="AM576" s="353"/>
      <c r="AN576" s="353"/>
      <c r="AO576" s="353"/>
      <c r="AP576" s="353"/>
      <c r="AQ576" s="353"/>
      <c r="AR576" s="353"/>
      <c r="AS576" s="353"/>
      <c r="AT576" s="353"/>
      <c r="AU576" s="353"/>
      <c r="AV576" s="353"/>
      <c r="AW576" s="357"/>
      <c r="AX576" s="357"/>
      <c r="AY576" s="357"/>
      <c r="AZ576" s="357"/>
      <c r="BA576" s="357"/>
      <c r="BB576" s="357"/>
      <c r="BC576" s="357"/>
      <c r="BD576" s="357"/>
      <c r="BE576" s="357"/>
      <c r="BF576" s="357"/>
      <c r="BG576" s="357"/>
      <c r="BH576" s="357"/>
      <c r="BI576" s="357"/>
      <c r="BJ576" s="357"/>
      <c r="BK576" s="357"/>
      <c r="BL576" s="357"/>
    </row>
    <row r="577" spans="1:64" ht="24.75" thickTop="1" thickBot="1">
      <c r="A577" s="366" t="s">
        <v>407</v>
      </c>
      <c r="B577" s="367"/>
      <c r="C577" s="358"/>
      <c r="D577" s="368"/>
      <c r="E577" s="358"/>
      <c r="F577" s="358"/>
      <c r="G577" s="358"/>
      <c r="H577" s="358"/>
      <c r="I577" s="358"/>
      <c r="J577" s="358"/>
      <c r="K577" s="358"/>
      <c r="L577" s="358"/>
      <c r="M577" s="358"/>
      <c r="N577" s="358"/>
      <c r="O577" s="358"/>
      <c r="P577" s="358"/>
      <c r="Q577" s="358"/>
      <c r="R577" s="358"/>
      <c r="S577" s="358"/>
      <c r="T577" s="358"/>
      <c r="U577" s="358"/>
      <c r="V577" s="358"/>
      <c r="W577" s="358"/>
      <c r="X577" s="358"/>
      <c r="Y577" s="358"/>
      <c r="Z577" s="358"/>
      <c r="AA577" s="358"/>
      <c r="AB577" s="358"/>
      <c r="AC577" s="358"/>
      <c r="AD577" s="358"/>
      <c r="AE577" s="358"/>
      <c r="AF577" s="358"/>
      <c r="AG577" s="358"/>
      <c r="AH577" s="358"/>
      <c r="AI577" s="358"/>
      <c r="AJ577" s="358"/>
      <c r="AK577" s="358"/>
      <c r="AL577" s="358"/>
      <c r="AM577" s="358"/>
      <c r="AN577" s="358"/>
      <c r="AO577" s="358"/>
      <c r="AP577" s="358"/>
      <c r="AQ577" s="358"/>
      <c r="AR577" s="358"/>
      <c r="AS577" s="358"/>
      <c r="AT577" s="358"/>
      <c r="AU577" s="358"/>
      <c r="AV577" s="358"/>
      <c r="AW577" s="357"/>
      <c r="AX577" s="357"/>
      <c r="AY577" s="357"/>
      <c r="AZ577" s="357"/>
      <c r="BA577" s="357"/>
      <c r="BB577" s="357"/>
      <c r="BC577" s="357"/>
      <c r="BD577" s="357"/>
      <c r="BE577" s="357"/>
      <c r="BF577" s="357"/>
      <c r="BG577" s="357"/>
      <c r="BH577" s="357"/>
      <c r="BI577" s="357"/>
      <c r="BJ577" s="357"/>
      <c r="BK577" s="357"/>
      <c r="BL577" s="357"/>
    </row>
    <row r="578" spans="1:64" ht="35.1" customHeight="1">
      <c r="A578" s="492" t="str">
        <f>IF(B579&gt;0,"Evt. P-nummer","")</f>
        <v/>
      </c>
      <c r="B578" s="512" t="s">
        <v>392</v>
      </c>
      <c r="C578" s="531" t="s">
        <v>15</v>
      </c>
      <c r="D578" s="531" t="s">
        <v>204</v>
      </c>
      <c r="E578" s="531" t="s">
        <v>113</v>
      </c>
      <c r="F578" s="532" t="s">
        <v>205</v>
      </c>
      <c r="G578" s="359"/>
      <c r="H578" s="359"/>
      <c r="I578" s="359"/>
      <c r="J578" s="359"/>
      <c r="K578" s="359"/>
      <c r="L578" s="359"/>
      <c r="M578" s="359"/>
      <c r="N578" s="359"/>
      <c r="O578" s="359"/>
      <c r="P578" s="359"/>
      <c r="Q578" s="359"/>
      <c r="R578" s="359"/>
      <c r="S578" s="359"/>
      <c r="T578" s="359"/>
      <c r="U578" s="359"/>
      <c r="V578" s="359"/>
      <c r="W578" s="359"/>
      <c r="X578" s="359"/>
      <c r="Y578" s="359"/>
      <c r="Z578" s="359"/>
      <c r="AA578" s="359"/>
      <c r="AB578" s="359"/>
      <c r="AC578" s="359"/>
      <c r="AD578" s="359"/>
      <c r="AE578" s="359"/>
      <c r="AF578" s="359"/>
      <c r="AG578" s="359"/>
      <c r="AH578" s="359"/>
      <c r="AI578" s="359"/>
      <c r="AJ578" s="359"/>
      <c r="AK578" s="359"/>
      <c r="AL578" s="359"/>
      <c r="AM578" s="359"/>
      <c r="AN578" s="359"/>
      <c r="AO578" s="359"/>
      <c r="AP578" s="359"/>
      <c r="AQ578" s="359"/>
      <c r="AR578" s="359"/>
      <c r="AS578" s="359"/>
      <c r="AT578" s="359"/>
      <c r="AU578" s="359"/>
      <c r="AV578" s="359"/>
      <c r="AW578" s="357"/>
      <c r="AX578" s="357"/>
      <c r="AY578" s="357"/>
      <c r="AZ578" s="357"/>
      <c r="BA578" s="357"/>
      <c r="BB578" s="357"/>
      <c r="BC578" s="357"/>
      <c r="BD578" s="357"/>
      <c r="BE578" s="357"/>
      <c r="BF578" s="357"/>
      <c r="BG578" s="357"/>
      <c r="BH578" s="357"/>
      <c r="BI578" s="357"/>
      <c r="BJ578" s="357"/>
      <c r="BK578" s="357"/>
      <c r="BL578" s="357"/>
    </row>
    <row r="579" spans="1:64" ht="35.1" customHeight="1" thickBot="1">
      <c r="A579" s="521"/>
      <c r="B579" s="568"/>
      <c r="C579" s="334"/>
      <c r="D579" s="274"/>
      <c r="E579" s="274"/>
      <c r="F579" s="275"/>
      <c r="G579" s="353"/>
      <c r="H579" s="353"/>
      <c r="I579" s="353"/>
      <c r="J579" s="353"/>
      <c r="K579" s="353"/>
      <c r="L579" s="353"/>
      <c r="M579" s="353"/>
      <c r="N579" s="353"/>
      <c r="O579" s="353"/>
      <c r="P579" s="353"/>
      <c r="Q579" s="353"/>
      <c r="R579" s="353"/>
      <c r="S579" s="353"/>
      <c r="T579" s="353"/>
      <c r="U579" s="353"/>
      <c r="V579" s="353"/>
      <c r="W579" s="353"/>
      <c r="X579" s="353"/>
      <c r="Y579" s="353"/>
      <c r="Z579" s="353"/>
      <c r="AA579" s="353"/>
      <c r="AB579" s="353"/>
      <c r="AC579" s="353"/>
      <c r="AD579" s="353"/>
      <c r="AE579" s="353"/>
      <c r="AF579" s="353"/>
      <c r="AG579" s="353"/>
      <c r="AH579" s="353"/>
      <c r="AI579" s="353"/>
      <c r="AJ579" s="353"/>
      <c r="AK579" s="353"/>
      <c r="AL579" s="353"/>
      <c r="AM579" s="353"/>
      <c r="AN579" s="353"/>
      <c r="AO579" s="353"/>
      <c r="AP579" s="353"/>
      <c r="AQ579" s="353"/>
      <c r="AR579" s="353"/>
      <c r="AS579" s="353"/>
      <c r="AT579" s="353"/>
      <c r="AU579" s="353"/>
      <c r="AV579" s="353"/>
      <c r="AW579" s="357"/>
      <c r="AX579" s="357"/>
      <c r="AY579" s="357"/>
      <c r="AZ579" s="357"/>
      <c r="BA579" s="357"/>
      <c r="BB579" s="357"/>
      <c r="BC579" s="357"/>
      <c r="BD579" s="357"/>
      <c r="BE579" s="357"/>
      <c r="BF579" s="357"/>
      <c r="BG579" s="357"/>
      <c r="BH579" s="357"/>
      <c r="BI579" s="357"/>
      <c r="BJ579" s="357"/>
      <c r="BK579" s="357"/>
      <c r="BL579" s="357"/>
    </row>
    <row r="580" spans="1:64" ht="35.1" customHeight="1">
      <c r="A580" s="528" t="s">
        <v>210</v>
      </c>
      <c r="B580" s="534" t="s">
        <v>406</v>
      </c>
      <c r="C580" s="750"/>
      <c r="D580" s="533" t="s">
        <v>401</v>
      </c>
      <c r="E580" s="533" t="str">
        <f>IF(D581="Ja","Privat finansiering","")</f>
        <v/>
      </c>
      <c r="F580" s="536" t="str">
        <f>IF(D581="Ja","Offentlig finansiering","")</f>
        <v/>
      </c>
      <c r="G580" s="353"/>
      <c r="H580" s="353"/>
      <c r="I580" s="353"/>
      <c r="J580" s="353"/>
      <c r="K580" s="353"/>
      <c r="L580" s="353"/>
      <c r="M580" s="353"/>
      <c r="N580" s="353"/>
      <c r="O580" s="353"/>
      <c r="P580" s="353"/>
      <c r="Q580" s="353"/>
      <c r="R580" s="353"/>
      <c r="S580" s="353"/>
      <c r="T580" s="353"/>
      <c r="U580" s="353"/>
      <c r="V580" s="353"/>
      <c r="W580" s="353"/>
      <c r="X580" s="353"/>
      <c r="Y580" s="353"/>
      <c r="Z580" s="353"/>
      <c r="AA580" s="353"/>
      <c r="AB580" s="353"/>
      <c r="AC580" s="353"/>
      <c r="AD580" s="353"/>
      <c r="AE580" s="353"/>
      <c r="AF580" s="353"/>
      <c r="AG580" s="353"/>
      <c r="AH580" s="353"/>
      <c r="AI580" s="353"/>
      <c r="AJ580" s="353"/>
      <c r="AK580" s="353"/>
      <c r="AL580" s="353"/>
      <c r="AM580" s="353"/>
      <c r="AN580" s="353"/>
      <c r="AO580" s="353"/>
      <c r="AP580" s="353"/>
      <c r="AQ580" s="353"/>
      <c r="AR580" s="353"/>
      <c r="AS580" s="353"/>
      <c r="AT580" s="353"/>
      <c r="AU580" s="353"/>
      <c r="AV580" s="353"/>
      <c r="AW580" s="357"/>
      <c r="AX580" s="357"/>
      <c r="AY580" s="357"/>
      <c r="AZ580" s="357"/>
      <c r="BA580" s="357"/>
      <c r="BB580" s="357"/>
      <c r="BC580" s="357"/>
      <c r="BD580" s="357"/>
      <c r="BE580" s="357"/>
      <c r="BF580" s="357"/>
      <c r="BG580" s="357"/>
      <c r="BH580" s="357"/>
      <c r="BI580" s="357"/>
      <c r="BJ580" s="357"/>
      <c r="BK580" s="357"/>
      <c r="BL580" s="357"/>
    </row>
    <row r="581" spans="1:64" ht="35.1" customHeight="1" thickBot="1">
      <c r="A581" s="335" t="str">
        <f>'3 Samlet budget (AUTOGENERERES)'!F605</f>
        <v/>
      </c>
      <c r="B581" s="508" t="str">
        <f>'3 Samlet budget (AUTOGENERERES)'!F606</f>
        <v/>
      </c>
      <c r="C581" s="751"/>
      <c r="D581" s="514"/>
      <c r="E581" s="539"/>
      <c r="F581" s="516"/>
      <c r="G581" s="353"/>
      <c r="H581" s="353"/>
      <c r="I581" s="353"/>
      <c r="J581" s="353"/>
      <c r="K581" s="353"/>
      <c r="L581" s="353"/>
      <c r="M581" s="353"/>
      <c r="N581" s="353"/>
      <c r="O581" s="353"/>
      <c r="P581" s="353"/>
      <c r="Q581" s="353"/>
      <c r="R581" s="353"/>
      <c r="S581" s="353"/>
      <c r="T581" s="353"/>
      <c r="U581" s="353"/>
      <c r="V581" s="353"/>
      <c r="W581" s="353"/>
      <c r="X581" s="353"/>
      <c r="Y581" s="353"/>
      <c r="Z581" s="353"/>
      <c r="AA581" s="353"/>
      <c r="AB581" s="353"/>
      <c r="AC581" s="353"/>
      <c r="AD581" s="353"/>
      <c r="AE581" s="353"/>
      <c r="AF581" s="353"/>
      <c r="AG581" s="353"/>
      <c r="AH581" s="353"/>
      <c r="AI581" s="353"/>
      <c r="AJ581" s="353"/>
      <c r="AK581" s="353"/>
      <c r="AL581" s="353"/>
      <c r="AM581" s="353"/>
      <c r="AN581" s="353"/>
      <c r="AO581" s="353"/>
      <c r="AP581" s="353"/>
      <c r="AQ581" s="353"/>
      <c r="AR581" s="353"/>
      <c r="AS581" s="353"/>
      <c r="AT581" s="353"/>
      <c r="AU581" s="353"/>
      <c r="AV581" s="353"/>
      <c r="AW581" s="357"/>
      <c r="AX581" s="357"/>
      <c r="AY581" s="357"/>
      <c r="AZ581" s="357"/>
      <c r="BA581" s="357"/>
      <c r="BB581" s="357"/>
      <c r="BC581" s="357"/>
      <c r="BD581" s="357"/>
      <c r="BE581" s="357"/>
      <c r="BF581" s="357"/>
      <c r="BG581" s="357"/>
      <c r="BH581" s="357"/>
      <c r="BI581" s="357"/>
      <c r="BJ581" s="357"/>
      <c r="BK581" s="357"/>
      <c r="BL581" s="357"/>
    </row>
    <row r="582" spans="1:64">
      <c r="A582" s="353"/>
      <c r="B582" s="353"/>
      <c r="C582" s="353"/>
      <c r="D582" s="353"/>
      <c r="E582" s="353"/>
      <c r="F582" s="353"/>
      <c r="G582" s="353"/>
      <c r="H582" s="353"/>
      <c r="I582" s="353"/>
      <c r="J582" s="353"/>
      <c r="K582" s="353"/>
      <c r="L582" s="353"/>
      <c r="M582" s="353"/>
      <c r="N582" s="353"/>
      <c r="O582" s="353"/>
      <c r="P582" s="353"/>
      <c r="Q582" s="353"/>
      <c r="R582" s="353"/>
      <c r="S582" s="353"/>
      <c r="T582" s="353"/>
      <c r="U582" s="353"/>
      <c r="V582" s="353"/>
      <c r="W582" s="353"/>
      <c r="X582" s="353"/>
      <c r="Y582" s="353"/>
      <c r="Z582" s="353"/>
      <c r="AA582" s="353"/>
      <c r="AB582" s="353"/>
      <c r="AC582" s="353"/>
      <c r="AD582" s="353"/>
      <c r="AE582" s="353"/>
      <c r="AF582" s="353"/>
      <c r="AG582" s="353"/>
      <c r="AH582" s="353"/>
      <c r="AI582" s="353"/>
      <c r="AJ582" s="353"/>
      <c r="AK582" s="353"/>
      <c r="AL582" s="353"/>
      <c r="AM582" s="353"/>
      <c r="AN582" s="353"/>
      <c r="AO582" s="353"/>
      <c r="AP582" s="353"/>
      <c r="AQ582" s="353"/>
      <c r="AR582" s="353"/>
      <c r="AS582" s="353"/>
      <c r="AT582" s="353"/>
      <c r="AU582" s="353"/>
      <c r="AV582" s="353"/>
      <c r="AW582" s="357"/>
      <c r="AX582" s="357"/>
      <c r="AY582" s="357"/>
      <c r="AZ582" s="357"/>
      <c r="BA582" s="357"/>
      <c r="BB582" s="357"/>
      <c r="BC582" s="357"/>
      <c r="BD582" s="357"/>
      <c r="BE582" s="357"/>
      <c r="BF582" s="357"/>
      <c r="BG582" s="357"/>
      <c r="BH582" s="357"/>
      <c r="BI582" s="357"/>
      <c r="BJ582" s="357"/>
      <c r="BK582" s="357"/>
      <c r="BL582" s="357"/>
    </row>
    <row r="583" spans="1:64" ht="16.5" thickBot="1">
      <c r="A583" s="354" t="s">
        <v>431</v>
      </c>
      <c r="B583" s="354" t="s">
        <v>203</v>
      </c>
      <c r="C583" s="372" t="s">
        <v>123</v>
      </c>
      <c r="D583" s="370" t="s">
        <v>127</v>
      </c>
      <c r="E583" s="370" t="s">
        <v>128</v>
      </c>
      <c r="F583" s="370" t="s">
        <v>129</v>
      </c>
      <c r="G583" s="370" t="s">
        <v>130</v>
      </c>
      <c r="H583" s="370" t="s">
        <v>131</v>
      </c>
      <c r="I583" s="370" t="s">
        <v>132</v>
      </c>
      <c r="J583" s="370" t="s">
        <v>133</v>
      </c>
      <c r="K583" s="370" t="s">
        <v>134</v>
      </c>
      <c r="L583" s="370" t="s">
        <v>135</v>
      </c>
      <c r="M583" s="370" t="s">
        <v>136</v>
      </c>
      <c r="N583" s="370" t="s">
        <v>137</v>
      </c>
      <c r="O583" s="370" t="s">
        <v>138</v>
      </c>
      <c r="P583" s="370" t="s">
        <v>139</v>
      </c>
      <c r="Q583" s="370" t="s">
        <v>140</v>
      </c>
      <c r="R583" s="370" t="s">
        <v>141</v>
      </c>
      <c r="S583" s="370" t="s">
        <v>142</v>
      </c>
      <c r="T583" s="370" t="s">
        <v>143</v>
      </c>
      <c r="U583" s="370" t="s">
        <v>144</v>
      </c>
      <c r="V583" s="370" t="s">
        <v>145</v>
      </c>
      <c r="W583" s="370" t="s">
        <v>146</v>
      </c>
      <c r="X583" s="370" t="s">
        <v>147</v>
      </c>
      <c r="Y583" s="370" t="s">
        <v>148</v>
      </c>
      <c r="Z583" s="371" t="s">
        <v>155</v>
      </c>
      <c r="AA583" s="357"/>
      <c r="AB583" s="357"/>
      <c r="AC583" s="357"/>
      <c r="AD583" s="357"/>
      <c r="AE583" s="357"/>
      <c r="AF583" s="357"/>
      <c r="AG583" s="357"/>
      <c r="AH583" s="357"/>
      <c r="AI583" s="357"/>
      <c r="AJ583" s="357"/>
      <c r="AK583" s="357"/>
      <c r="AL583" s="357"/>
      <c r="AM583" s="357"/>
      <c r="AN583" s="357"/>
      <c r="AO583" s="357"/>
      <c r="AP583" s="357"/>
      <c r="AQ583" s="357"/>
      <c r="AR583" s="357"/>
      <c r="AS583" s="357"/>
      <c r="AT583" s="357"/>
      <c r="AU583" s="357"/>
      <c r="AV583" s="357"/>
      <c r="AW583" s="357"/>
      <c r="AX583" s="357"/>
      <c r="AY583" s="357"/>
      <c r="AZ583" s="357"/>
      <c r="BA583" s="357"/>
      <c r="BB583" s="357"/>
      <c r="BC583" s="357"/>
      <c r="BD583" s="357"/>
      <c r="BE583" s="357"/>
      <c r="BF583" s="357"/>
      <c r="BG583" s="357"/>
      <c r="BH583" s="357"/>
      <c r="BI583" s="357"/>
      <c r="BJ583" s="357"/>
      <c r="BK583" s="357"/>
      <c r="BL583" s="357"/>
    </row>
    <row r="584" spans="1:64" ht="50.1" customHeight="1">
      <c r="A584" s="736" t="s">
        <v>54</v>
      </c>
      <c r="B584" s="262"/>
      <c r="C584" s="46" t="s">
        <v>124</v>
      </c>
      <c r="D584" s="55"/>
      <c r="E584" s="55"/>
      <c r="F584" s="55"/>
      <c r="G584" s="55"/>
      <c r="H584" s="55"/>
      <c r="I584" s="55"/>
      <c r="J584" s="55"/>
      <c r="K584" s="55"/>
      <c r="L584" s="55"/>
      <c r="M584" s="55"/>
      <c r="N584" s="55"/>
      <c r="O584" s="55"/>
      <c r="P584" s="55"/>
      <c r="Q584" s="55"/>
      <c r="R584" s="55"/>
      <c r="S584" s="55"/>
      <c r="T584" s="55"/>
      <c r="U584" s="55"/>
      <c r="V584" s="55"/>
      <c r="W584" s="55"/>
      <c r="X584" s="55"/>
      <c r="Y584" s="55"/>
      <c r="Z584" s="57"/>
      <c r="AA584" s="58"/>
      <c r="AB584" s="58"/>
      <c r="AC584" s="58"/>
      <c r="AD584" s="58"/>
      <c r="AE584" s="58"/>
      <c r="AF584" s="58"/>
      <c r="AG584" s="58"/>
      <c r="AH584" s="58"/>
      <c r="AI584" s="58"/>
      <c r="AJ584" s="58"/>
      <c r="AK584" s="58"/>
      <c r="AL584" s="58"/>
      <c r="AM584" s="58"/>
      <c r="AN584" s="58"/>
      <c r="AO584" s="58"/>
      <c r="AP584" s="58"/>
      <c r="AQ584" s="58"/>
      <c r="AR584" s="58"/>
      <c r="AS584" s="58"/>
      <c r="AT584" s="58"/>
      <c r="AU584" s="58"/>
      <c r="AV584" s="59"/>
      <c r="AW584" s="357"/>
      <c r="AX584" s="357"/>
      <c r="AY584" s="357"/>
      <c r="AZ584" s="357"/>
      <c r="BA584" s="357"/>
      <c r="BB584" s="357"/>
      <c r="BC584" s="357"/>
      <c r="BD584" s="357"/>
      <c r="BE584" s="357"/>
      <c r="BF584" s="357"/>
      <c r="BG584" s="357"/>
      <c r="BH584" s="357"/>
      <c r="BI584" s="357"/>
      <c r="BJ584" s="357"/>
      <c r="BK584" s="357"/>
      <c r="BL584" s="357"/>
    </row>
    <row r="585" spans="1:64" ht="14.45" customHeight="1">
      <c r="A585" s="738"/>
      <c r="B585" s="255"/>
      <c r="C585" s="37" t="s">
        <v>125</v>
      </c>
      <c r="D585" s="42"/>
      <c r="E585" s="42"/>
      <c r="F585" s="42"/>
      <c r="G585" s="42"/>
      <c r="H585" s="42"/>
      <c r="I585" s="42"/>
      <c r="J585" s="42"/>
      <c r="K585" s="42"/>
      <c r="L585" s="42"/>
      <c r="M585" s="42"/>
      <c r="N585" s="42"/>
      <c r="O585" s="42"/>
      <c r="P585" s="42"/>
      <c r="Q585" s="42"/>
      <c r="R585" s="42"/>
      <c r="S585" s="42"/>
      <c r="T585" s="42"/>
      <c r="U585" s="42"/>
      <c r="V585" s="42"/>
      <c r="W585" s="42"/>
      <c r="X585" s="42"/>
      <c r="Y585" s="42"/>
      <c r="Z585" s="60"/>
      <c r="AA585" s="44"/>
      <c r="AB585" s="44"/>
      <c r="AC585" s="44"/>
      <c r="AD585" s="44"/>
      <c r="AE585" s="44"/>
      <c r="AF585" s="44"/>
      <c r="AG585" s="44"/>
      <c r="AH585" s="44"/>
      <c r="AI585" s="44"/>
      <c r="AJ585" s="44"/>
      <c r="AK585" s="44"/>
      <c r="AL585" s="44"/>
      <c r="AM585" s="44"/>
      <c r="AN585" s="44"/>
      <c r="AO585" s="44"/>
      <c r="AP585" s="44"/>
      <c r="AQ585" s="44"/>
      <c r="AR585" s="44"/>
      <c r="AS585" s="44"/>
      <c r="AT585" s="44"/>
      <c r="AU585" s="44"/>
      <c r="AV585" s="61"/>
      <c r="AW585" s="357"/>
      <c r="AX585" s="357"/>
      <c r="AY585" s="357"/>
      <c r="AZ585" s="357"/>
      <c r="BA585" s="357"/>
      <c r="BB585" s="357"/>
      <c r="BC585" s="357"/>
      <c r="BD585" s="357"/>
      <c r="BE585" s="357"/>
      <c r="BF585" s="357"/>
      <c r="BG585" s="357"/>
      <c r="BH585" s="357"/>
      <c r="BI585" s="357"/>
      <c r="BJ585" s="357"/>
      <c r="BK585" s="357"/>
      <c r="BL585" s="357"/>
    </row>
    <row r="586" spans="1:64" ht="14.45" customHeight="1" thickBot="1">
      <c r="A586" s="738"/>
      <c r="B586" s="256" t="str">
        <f>_xlfn.CONCAT(SUM('1 Budgetskema (UDFYLDES)'!D586:AV586)," timer")</f>
        <v>0 timer</v>
      </c>
      <c r="C586" s="37" t="s">
        <v>9</v>
      </c>
      <c r="D586" s="42"/>
      <c r="E586" s="42"/>
      <c r="F586" s="42"/>
      <c r="G586" s="42"/>
      <c r="H586" s="42"/>
      <c r="I586" s="42"/>
      <c r="J586" s="42"/>
      <c r="K586" s="42"/>
      <c r="L586" s="42"/>
      <c r="M586" s="42"/>
      <c r="N586" s="42"/>
      <c r="O586" s="42"/>
      <c r="P586" s="42"/>
      <c r="Q586" s="42"/>
      <c r="R586" s="42"/>
      <c r="S586" s="42"/>
      <c r="T586" s="42"/>
      <c r="U586" s="42"/>
      <c r="V586" s="42"/>
      <c r="W586" s="42"/>
      <c r="X586" s="42"/>
      <c r="Y586" s="42"/>
      <c r="Z586" s="60"/>
      <c r="AA586" s="44"/>
      <c r="AB586" s="44"/>
      <c r="AC586" s="44"/>
      <c r="AD586" s="44"/>
      <c r="AE586" s="44"/>
      <c r="AF586" s="44"/>
      <c r="AG586" s="44"/>
      <c r="AH586" s="44"/>
      <c r="AI586" s="44"/>
      <c r="AJ586" s="44"/>
      <c r="AK586" s="44"/>
      <c r="AL586" s="44"/>
      <c r="AM586" s="44"/>
      <c r="AN586" s="44"/>
      <c r="AO586" s="44"/>
      <c r="AP586" s="44"/>
      <c r="AQ586" s="44"/>
      <c r="AR586" s="44"/>
      <c r="AS586" s="44"/>
      <c r="AT586" s="44"/>
      <c r="AU586" s="44"/>
      <c r="AV586" s="61"/>
      <c r="AW586" s="357"/>
      <c r="AX586" s="357"/>
      <c r="AY586" s="357"/>
      <c r="AZ586" s="357"/>
      <c r="BA586" s="357"/>
      <c r="BB586" s="357"/>
      <c r="BC586" s="357"/>
      <c r="BD586" s="357"/>
      <c r="BE586" s="357"/>
      <c r="BF586" s="357"/>
      <c r="BG586" s="357"/>
      <c r="BH586" s="357"/>
      <c r="BI586" s="357"/>
      <c r="BJ586" s="357"/>
      <c r="BK586" s="357"/>
      <c r="BL586" s="357"/>
    </row>
    <row r="587" spans="1:64" ht="14.45" customHeight="1" thickBot="1">
      <c r="A587" s="737"/>
      <c r="B587" s="257">
        <f>SUM('1 Budgetskema (UDFYLDES)'!D587:AV587)</f>
        <v>0</v>
      </c>
      <c r="C587" s="38" t="s">
        <v>126</v>
      </c>
      <c r="D587" s="52" t="str">
        <f>IF(D585*D586=0,"",(D585*D586))</f>
        <v/>
      </c>
      <c r="E587" s="52" t="str">
        <f>IF(E585*E586=0,"",(E585*E586))</f>
        <v/>
      </c>
      <c r="F587" s="52" t="str">
        <f>IF(F585*F586=0,"",(F585*F586))</f>
        <v/>
      </c>
      <c r="G587" s="52" t="str">
        <f>IF(G585*G586=0,"",(G585*G586))</f>
        <v/>
      </c>
      <c r="H587" s="52" t="str">
        <f t="shared" ref="H587:AV587" si="38">IF(H585*H586=0,"",(H585*H586))</f>
        <v/>
      </c>
      <c r="I587" s="52" t="str">
        <f t="shared" si="38"/>
        <v/>
      </c>
      <c r="J587" s="52" t="str">
        <f t="shared" si="38"/>
        <v/>
      </c>
      <c r="K587" s="52" t="str">
        <f t="shared" si="38"/>
        <v/>
      </c>
      <c r="L587" s="52" t="str">
        <f t="shared" si="38"/>
        <v/>
      </c>
      <c r="M587" s="52" t="str">
        <f t="shared" si="38"/>
        <v/>
      </c>
      <c r="N587" s="52" t="str">
        <f t="shared" si="38"/>
        <v/>
      </c>
      <c r="O587" s="52" t="str">
        <f t="shared" si="38"/>
        <v/>
      </c>
      <c r="P587" s="52" t="str">
        <f t="shared" si="38"/>
        <v/>
      </c>
      <c r="Q587" s="52" t="str">
        <f t="shared" si="38"/>
        <v/>
      </c>
      <c r="R587" s="52" t="str">
        <f t="shared" si="38"/>
        <v/>
      </c>
      <c r="S587" s="52" t="str">
        <f t="shared" si="38"/>
        <v/>
      </c>
      <c r="T587" s="52" t="str">
        <f t="shared" si="38"/>
        <v/>
      </c>
      <c r="U587" s="52" t="str">
        <f t="shared" si="38"/>
        <v/>
      </c>
      <c r="V587" s="52" t="str">
        <f t="shared" si="38"/>
        <v/>
      </c>
      <c r="W587" s="52" t="str">
        <f t="shared" si="38"/>
        <v/>
      </c>
      <c r="X587" s="52" t="str">
        <f t="shared" si="38"/>
        <v/>
      </c>
      <c r="Y587" s="52" t="str">
        <f t="shared" si="38"/>
        <v/>
      </c>
      <c r="Z587" s="65" t="str">
        <f t="shared" si="38"/>
        <v/>
      </c>
      <c r="AA587" s="66" t="str">
        <f t="shared" si="38"/>
        <v/>
      </c>
      <c r="AB587" s="66" t="str">
        <f t="shared" si="38"/>
        <v/>
      </c>
      <c r="AC587" s="66" t="str">
        <f t="shared" si="38"/>
        <v/>
      </c>
      <c r="AD587" s="66" t="str">
        <f t="shared" si="38"/>
        <v/>
      </c>
      <c r="AE587" s="66" t="str">
        <f t="shared" si="38"/>
        <v/>
      </c>
      <c r="AF587" s="66" t="str">
        <f t="shared" si="38"/>
        <v/>
      </c>
      <c r="AG587" s="66" t="str">
        <f t="shared" si="38"/>
        <v/>
      </c>
      <c r="AH587" s="66" t="str">
        <f t="shared" si="38"/>
        <v/>
      </c>
      <c r="AI587" s="66" t="str">
        <f t="shared" si="38"/>
        <v/>
      </c>
      <c r="AJ587" s="66" t="str">
        <f t="shared" si="38"/>
        <v/>
      </c>
      <c r="AK587" s="66" t="str">
        <f t="shared" si="38"/>
        <v/>
      </c>
      <c r="AL587" s="66" t="str">
        <f t="shared" si="38"/>
        <v/>
      </c>
      <c r="AM587" s="66" t="str">
        <f t="shared" si="38"/>
        <v/>
      </c>
      <c r="AN587" s="66" t="str">
        <f t="shared" si="38"/>
        <v/>
      </c>
      <c r="AO587" s="66" t="str">
        <f t="shared" si="38"/>
        <v/>
      </c>
      <c r="AP587" s="66" t="str">
        <f t="shared" si="38"/>
        <v/>
      </c>
      <c r="AQ587" s="66" t="str">
        <f t="shared" si="38"/>
        <v/>
      </c>
      <c r="AR587" s="66" t="str">
        <f t="shared" si="38"/>
        <v/>
      </c>
      <c r="AS587" s="66" t="str">
        <f t="shared" si="38"/>
        <v/>
      </c>
      <c r="AT587" s="66" t="str">
        <f t="shared" si="38"/>
        <v/>
      </c>
      <c r="AU587" s="66" t="str">
        <f t="shared" si="38"/>
        <v/>
      </c>
      <c r="AV587" s="67" t="str">
        <f t="shared" si="38"/>
        <v/>
      </c>
      <c r="AW587" s="357"/>
      <c r="AX587" s="357"/>
      <c r="AY587" s="357"/>
      <c r="AZ587" s="357"/>
      <c r="BA587" s="357"/>
      <c r="BB587" s="357"/>
      <c r="BC587" s="357"/>
      <c r="BD587" s="357"/>
      <c r="BE587" s="357"/>
      <c r="BF587" s="357"/>
      <c r="BG587" s="357"/>
      <c r="BH587" s="357"/>
      <c r="BI587" s="357"/>
      <c r="BJ587" s="357"/>
      <c r="BK587" s="357"/>
      <c r="BL587" s="357"/>
    </row>
    <row r="588" spans="1:64" ht="50.1" customHeight="1">
      <c r="A588" s="738" t="s">
        <v>3</v>
      </c>
      <c r="B588" s="258"/>
      <c r="C588" s="41" t="s">
        <v>124</v>
      </c>
      <c r="D588" s="145"/>
      <c r="E588" s="56"/>
      <c r="F588" s="56"/>
      <c r="G588" s="56"/>
      <c r="H588" s="56"/>
      <c r="I588" s="56"/>
      <c r="J588" s="56"/>
      <c r="K588" s="56"/>
      <c r="L588" s="56"/>
      <c r="M588" s="56"/>
      <c r="N588" s="56"/>
      <c r="O588" s="56"/>
      <c r="P588" s="56"/>
      <c r="Q588" s="56"/>
      <c r="R588" s="56"/>
      <c r="S588" s="56"/>
      <c r="T588" s="56"/>
      <c r="U588" s="56"/>
      <c r="V588" s="56"/>
      <c r="W588" s="56"/>
      <c r="X588" s="56"/>
      <c r="Y588" s="56"/>
      <c r="Z588" s="60"/>
      <c r="AA588" s="44"/>
      <c r="AB588" s="44"/>
      <c r="AC588" s="44"/>
      <c r="AD588" s="44"/>
      <c r="AE588" s="44"/>
      <c r="AF588" s="44"/>
      <c r="AG588" s="44"/>
      <c r="AH588" s="44"/>
      <c r="AI588" s="44"/>
      <c r="AJ588" s="44"/>
      <c r="AK588" s="44"/>
      <c r="AL588" s="44"/>
      <c r="AM588" s="44"/>
      <c r="AN588" s="44"/>
      <c r="AO588" s="44"/>
      <c r="AP588" s="44"/>
      <c r="AQ588" s="44"/>
      <c r="AR588" s="44"/>
      <c r="AS588" s="44"/>
      <c r="AT588" s="44"/>
      <c r="AU588" s="44"/>
      <c r="AV588" s="61"/>
      <c r="AW588" s="357"/>
      <c r="AX588" s="357"/>
      <c r="AY588" s="357"/>
      <c r="AZ588" s="357"/>
      <c r="BA588" s="357"/>
      <c r="BB588" s="357"/>
      <c r="BC588" s="357"/>
      <c r="BD588" s="357"/>
      <c r="BE588" s="357"/>
      <c r="BF588" s="357"/>
      <c r="BG588" s="357"/>
      <c r="BH588" s="357"/>
      <c r="BI588" s="357"/>
      <c r="BJ588" s="357"/>
      <c r="BK588" s="357"/>
      <c r="BL588" s="357"/>
    </row>
    <row r="589" spans="1:64" ht="14.45" customHeight="1">
      <c r="A589" s="738"/>
      <c r="B589" s="259"/>
      <c r="C589" s="37" t="s">
        <v>125</v>
      </c>
      <c r="D589" s="42"/>
      <c r="E589" s="42"/>
      <c r="F589" s="42"/>
      <c r="G589" s="42"/>
      <c r="H589" s="42"/>
      <c r="I589" s="42"/>
      <c r="J589" s="42"/>
      <c r="K589" s="42"/>
      <c r="L589" s="42"/>
      <c r="M589" s="42"/>
      <c r="N589" s="42"/>
      <c r="O589" s="42"/>
      <c r="P589" s="42"/>
      <c r="Q589" s="42"/>
      <c r="R589" s="42"/>
      <c r="S589" s="42"/>
      <c r="T589" s="42"/>
      <c r="U589" s="42"/>
      <c r="V589" s="42"/>
      <c r="W589" s="42"/>
      <c r="X589" s="42"/>
      <c r="Y589" s="42"/>
      <c r="Z589" s="60"/>
      <c r="AA589" s="44"/>
      <c r="AB589" s="44"/>
      <c r="AC589" s="44"/>
      <c r="AD589" s="44"/>
      <c r="AE589" s="44"/>
      <c r="AF589" s="44"/>
      <c r="AG589" s="44"/>
      <c r="AH589" s="44"/>
      <c r="AI589" s="44"/>
      <c r="AJ589" s="44"/>
      <c r="AK589" s="44"/>
      <c r="AL589" s="44"/>
      <c r="AM589" s="44"/>
      <c r="AN589" s="44"/>
      <c r="AO589" s="44"/>
      <c r="AP589" s="44"/>
      <c r="AQ589" s="44"/>
      <c r="AR589" s="44"/>
      <c r="AS589" s="44"/>
      <c r="AT589" s="44"/>
      <c r="AU589" s="44"/>
      <c r="AV589" s="61"/>
      <c r="AW589" s="357"/>
      <c r="AX589" s="357"/>
      <c r="AY589" s="357"/>
      <c r="AZ589" s="357"/>
      <c r="BA589" s="357"/>
      <c r="BB589" s="357"/>
      <c r="BC589" s="357"/>
      <c r="BD589" s="357"/>
      <c r="BE589" s="357"/>
      <c r="BF589" s="357"/>
      <c r="BG589" s="357"/>
      <c r="BH589" s="357"/>
      <c r="BI589" s="357"/>
      <c r="BJ589" s="357"/>
      <c r="BK589" s="357"/>
      <c r="BL589" s="357"/>
    </row>
    <row r="590" spans="1:64" ht="14.45" customHeight="1">
      <c r="A590" s="738"/>
      <c r="B590" s="259"/>
      <c r="C590" s="37" t="s">
        <v>9</v>
      </c>
      <c r="D590" s="42"/>
      <c r="E590" s="42"/>
      <c r="F590" s="42"/>
      <c r="G590" s="42"/>
      <c r="H590" s="42"/>
      <c r="I590" s="42"/>
      <c r="J590" s="42"/>
      <c r="K590" s="42"/>
      <c r="L590" s="42"/>
      <c r="M590" s="42"/>
      <c r="N590" s="42"/>
      <c r="O590" s="42"/>
      <c r="P590" s="42"/>
      <c r="Q590" s="42"/>
      <c r="R590" s="42"/>
      <c r="S590" s="42"/>
      <c r="T590" s="42"/>
      <c r="U590" s="42"/>
      <c r="V590" s="42"/>
      <c r="W590" s="42"/>
      <c r="X590" s="42"/>
      <c r="Y590" s="42"/>
      <c r="Z590" s="60"/>
      <c r="AA590" s="44"/>
      <c r="AB590" s="44"/>
      <c r="AC590" s="44"/>
      <c r="AD590" s="44"/>
      <c r="AE590" s="44"/>
      <c r="AF590" s="44"/>
      <c r="AG590" s="44"/>
      <c r="AH590" s="44"/>
      <c r="AI590" s="44"/>
      <c r="AJ590" s="44"/>
      <c r="AK590" s="44"/>
      <c r="AL590" s="44"/>
      <c r="AM590" s="44"/>
      <c r="AN590" s="44"/>
      <c r="AO590" s="44"/>
      <c r="AP590" s="44"/>
      <c r="AQ590" s="44"/>
      <c r="AR590" s="44"/>
      <c r="AS590" s="44"/>
      <c r="AT590" s="44"/>
      <c r="AU590" s="44"/>
      <c r="AV590" s="61"/>
      <c r="AW590" s="357"/>
      <c r="AX590" s="357"/>
      <c r="AY590" s="357"/>
      <c r="AZ590" s="357"/>
      <c r="BA590" s="357"/>
      <c r="BB590" s="357"/>
      <c r="BC590" s="357"/>
      <c r="BD590" s="357"/>
      <c r="BE590" s="357"/>
      <c r="BF590" s="357"/>
      <c r="BG590" s="357"/>
      <c r="BH590" s="357"/>
      <c r="BI590" s="357"/>
      <c r="BJ590" s="357"/>
      <c r="BK590" s="357"/>
      <c r="BL590" s="357"/>
    </row>
    <row r="591" spans="1:64" ht="14.45" customHeight="1" thickBot="1">
      <c r="A591" s="738"/>
      <c r="B591" s="260">
        <f>SUM('1 Budgetskema (UDFYLDES)'!D591:AV591)</f>
        <v>0</v>
      </c>
      <c r="C591" s="40" t="s">
        <v>126</v>
      </c>
      <c r="D591" s="51" t="str">
        <f t="shared" ref="D591:AV591" si="39">IF(D589*D590=0,"",(D589*D590))</f>
        <v/>
      </c>
      <c r="E591" s="51" t="str">
        <f t="shared" si="39"/>
        <v/>
      </c>
      <c r="F591" s="51" t="str">
        <f t="shared" si="39"/>
        <v/>
      </c>
      <c r="G591" s="51" t="str">
        <f t="shared" si="39"/>
        <v/>
      </c>
      <c r="H591" s="51" t="str">
        <f t="shared" si="39"/>
        <v/>
      </c>
      <c r="I591" s="51" t="str">
        <f t="shared" si="39"/>
        <v/>
      </c>
      <c r="J591" s="51" t="str">
        <f t="shared" si="39"/>
        <v/>
      </c>
      <c r="K591" s="51" t="str">
        <f t="shared" si="39"/>
        <v/>
      </c>
      <c r="L591" s="51" t="str">
        <f t="shared" si="39"/>
        <v/>
      </c>
      <c r="M591" s="51" t="str">
        <f t="shared" si="39"/>
        <v/>
      </c>
      <c r="N591" s="51" t="str">
        <f t="shared" si="39"/>
        <v/>
      </c>
      <c r="O591" s="51" t="str">
        <f t="shared" si="39"/>
        <v/>
      </c>
      <c r="P591" s="51" t="str">
        <f t="shared" si="39"/>
        <v/>
      </c>
      <c r="Q591" s="51" t="str">
        <f t="shared" si="39"/>
        <v/>
      </c>
      <c r="R591" s="51" t="str">
        <f t="shared" si="39"/>
        <v/>
      </c>
      <c r="S591" s="51" t="str">
        <f t="shared" si="39"/>
        <v/>
      </c>
      <c r="T591" s="51" t="str">
        <f t="shared" si="39"/>
        <v/>
      </c>
      <c r="U591" s="51" t="str">
        <f t="shared" si="39"/>
        <v/>
      </c>
      <c r="V591" s="51" t="str">
        <f t="shared" si="39"/>
        <v/>
      </c>
      <c r="W591" s="51" t="str">
        <f t="shared" si="39"/>
        <v/>
      </c>
      <c r="X591" s="51" t="str">
        <f t="shared" si="39"/>
        <v/>
      </c>
      <c r="Y591" s="51" t="str">
        <f t="shared" si="39"/>
        <v/>
      </c>
      <c r="Z591" s="65" t="str">
        <f t="shared" si="39"/>
        <v/>
      </c>
      <c r="AA591" s="66" t="str">
        <f t="shared" si="39"/>
        <v/>
      </c>
      <c r="AB591" s="66" t="str">
        <f t="shared" si="39"/>
        <v/>
      </c>
      <c r="AC591" s="66" t="str">
        <f t="shared" si="39"/>
        <v/>
      </c>
      <c r="AD591" s="66" t="str">
        <f t="shared" si="39"/>
        <v/>
      </c>
      <c r="AE591" s="66" t="str">
        <f t="shared" si="39"/>
        <v/>
      </c>
      <c r="AF591" s="66" t="str">
        <f t="shared" si="39"/>
        <v/>
      </c>
      <c r="AG591" s="66" t="str">
        <f t="shared" si="39"/>
        <v/>
      </c>
      <c r="AH591" s="66" t="str">
        <f t="shared" si="39"/>
        <v/>
      </c>
      <c r="AI591" s="66" t="str">
        <f t="shared" si="39"/>
        <v/>
      </c>
      <c r="AJ591" s="66" t="str">
        <f t="shared" si="39"/>
        <v/>
      </c>
      <c r="AK591" s="66" t="str">
        <f t="shared" si="39"/>
        <v/>
      </c>
      <c r="AL591" s="66" t="str">
        <f t="shared" si="39"/>
        <v/>
      </c>
      <c r="AM591" s="66" t="str">
        <f t="shared" si="39"/>
        <v/>
      </c>
      <c r="AN591" s="66" t="str">
        <f t="shared" si="39"/>
        <v/>
      </c>
      <c r="AO591" s="66" t="str">
        <f t="shared" si="39"/>
        <v/>
      </c>
      <c r="AP591" s="66" t="str">
        <f t="shared" si="39"/>
        <v/>
      </c>
      <c r="AQ591" s="66" t="str">
        <f t="shared" si="39"/>
        <v/>
      </c>
      <c r="AR591" s="66" t="str">
        <f t="shared" si="39"/>
        <v/>
      </c>
      <c r="AS591" s="66" t="str">
        <f t="shared" si="39"/>
        <v/>
      </c>
      <c r="AT591" s="66" t="str">
        <f t="shared" si="39"/>
        <v/>
      </c>
      <c r="AU591" s="66" t="str">
        <f t="shared" si="39"/>
        <v/>
      </c>
      <c r="AV591" s="67" t="str">
        <f t="shared" si="39"/>
        <v/>
      </c>
      <c r="AW591" s="357"/>
      <c r="AX591" s="357"/>
      <c r="AY591" s="357"/>
      <c r="AZ591" s="357"/>
      <c r="BA591" s="357"/>
      <c r="BB591" s="357"/>
      <c r="BC591" s="357"/>
      <c r="BD591" s="357"/>
      <c r="BE591" s="357"/>
      <c r="BF591" s="357"/>
      <c r="BG591" s="357"/>
      <c r="BH591" s="357"/>
      <c r="BI591" s="357"/>
      <c r="BJ591" s="357"/>
      <c r="BK591" s="357"/>
      <c r="BL591" s="357"/>
    </row>
    <row r="592" spans="1:64" ht="50.1" customHeight="1" thickBot="1">
      <c r="A592" s="735" t="s">
        <v>56</v>
      </c>
      <c r="B592" s="258"/>
      <c r="C592" s="39" t="s">
        <v>124</v>
      </c>
      <c r="D592" s="55"/>
      <c r="E592" s="55"/>
      <c r="F592" s="55"/>
      <c r="G592" s="55"/>
      <c r="H592" s="55"/>
      <c r="I592" s="55"/>
      <c r="J592" s="55"/>
      <c r="K592" s="55"/>
      <c r="L592" s="55"/>
      <c r="M592" s="55"/>
      <c r="N592" s="55"/>
      <c r="O592" s="55"/>
      <c r="P592" s="55"/>
      <c r="Q592" s="55"/>
      <c r="R592" s="55"/>
      <c r="S592" s="55"/>
      <c r="T592" s="55"/>
      <c r="U592" s="55"/>
      <c r="V592" s="55"/>
      <c r="W592" s="55"/>
      <c r="X592" s="55"/>
      <c r="Y592" s="55"/>
      <c r="Z592" s="60"/>
      <c r="AA592" s="44"/>
      <c r="AB592" s="44"/>
      <c r="AC592" s="44"/>
      <c r="AD592" s="44"/>
      <c r="AE592" s="44"/>
      <c r="AF592" s="44"/>
      <c r="AG592" s="44"/>
      <c r="AH592" s="44"/>
      <c r="AI592" s="44"/>
      <c r="AJ592" s="44"/>
      <c r="AK592" s="44"/>
      <c r="AL592" s="44"/>
      <c r="AM592" s="44"/>
      <c r="AN592" s="44"/>
      <c r="AO592" s="44"/>
      <c r="AP592" s="44"/>
      <c r="AQ592" s="44"/>
      <c r="AR592" s="44"/>
      <c r="AS592" s="44"/>
      <c r="AT592" s="44"/>
      <c r="AU592" s="44"/>
      <c r="AV592" s="61"/>
      <c r="AW592" s="357"/>
      <c r="AX592" s="357"/>
      <c r="AY592" s="357"/>
      <c r="AZ592" s="357"/>
      <c r="BA592" s="357"/>
      <c r="BB592" s="357"/>
      <c r="BC592" s="357"/>
      <c r="BD592" s="357"/>
      <c r="BE592" s="357"/>
      <c r="BF592" s="357"/>
      <c r="BG592" s="357"/>
      <c r="BH592" s="357"/>
      <c r="BI592" s="357"/>
      <c r="BJ592" s="357"/>
      <c r="BK592" s="357"/>
      <c r="BL592" s="357"/>
    </row>
    <row r="593" spans="1:64" ht="14.45" customHeight="1" thickBot="1">
      <c r="A593" s="735"/>
      <c r="B593" s="261">
        <f>SUM('1 Budgetskema (UDFYLDES)'!D593:AV593)</f>
        <v>0</v>
      </c>
      <c r="C593" s="38" t="s">
        <v>126</v>
      </c>
      <c r="D593" s="53"/>
      <c r="E593" s="53"/>
      <c r="F593" s="53"/>
      <c r="G593" s="53"/>
      <c r="H593" s="53"/>
      <c r="I593" s="53"/>
      <c r="J593" s="53"/>
      <c r="K593" s="53"/>
      <c r="L593" s="53"/>
      <c r="M593" s="53"/>
      <c r="N593" s="53"/>
      <c r="O593" s="53"/>
      <c r="P593" s="53"/>
      <c r="Q593" s="53"/>
      <c r="R593" s="53"/>
      <c r="S593" s="53"/>
      <c r="T593" s="53"/>
      <c r="U593" s="53"/>
      <c r="V593" s="53"/>
      <c r="W593" s="53"/>
      <c r="X593" s="53"/>
      <c r="Y593" s="53"/>
      <c r="Z593" s="60"/>
      <c r="AA593" s="44"/>
      <c r="AB593" s="44"/>
      <c r="AC593" s="44"/>
      <c r="AD593" s="44"/>
      <c r="AE593" s="44"/>
      <c r="AF593" s="44"/>
      <c r="AG593" s="44"/>
      <c r="AH593" s="44"/>
      <c r="AI593" s="44"/>
      <c r="AJ593" s="44"/>
      <c r="AK593" s="44"/>
      <c r="AL593" s="44"/>
      <c r="AM593" s="44"/>
      <c r="AN593" s="44"/>
      <c r="AO593" s="44"/>
      <c r="AP593" s="44"/>
      <c r="AQ593" s="44"/>
      <c r="AR593" s="44"/>
      <c r="AS593" s="44"/>
      <c r="AT593" s="44"/>
      <c r="AU593" s="44"/>
      <c r="AV593" s="61"/>
      <c r="AW593" s="357"/>
      <c r="AX593" s="357"/>
      <c r="AY593" s="357"/>
      <c r="AZ593" s="357"/>
      <c r="BA593" s="357"/>
      <c r="BB593" s="357"/>
      <c r="BC593" s="357"/>
      <c r="BD593" s="357"/>
      <c r="BE593" s="357"/>
      <c r="BF593" s="357"/>
      <c r="BG593" s="357"/>
      <c r="BH593" s="357"/>
      <c r="BI593" s="357"/>
      <c r="BJ593" s="357"/>
      <c r="BK593" s="357"/>
      <c r="BL593" s="357"/>
    </row>
    <row r="594" spans="1:64" ht="50.1" customHeight="1" thickBot="1">
      <c r="A594" s="735" t="s">
        <v>24</v>
      </c>
      <c r="B594" s="258"/>
      <c r="C594" s="39" t="s">
        <v>124</v>
      </c>
      <c r="D594" s="55"/>
      <c r="E594" s="55"/>
      <c r="F594" s="55"/>
      <c r="G594" s="55"/>
      <c r="H594" s="55"/>
      <c r="I594" s="55"/>
      <c r="J594" s="55"/>
      <c r="K594" s="55"/>
      <c r="L594" s="55"/>
      <c r="M594" s="55"/>
      <c r="N594" s="55"/>
      <c r="O594" s="55"/>
      <c r="P594" s="55"/>
      <c r="Q594" s="55"/>
      <c r="R594" s="55"/>
      <c r="S594" s="55"/>
      <c r="T594" s="55"/>
      <c r="U594" s="55"/>
      <c r="V594" s="55"/>
      <c r="W594" s="55"/>
      <c r="X594" s="55"/>
      <c r="Y594" s="55"/>
      <c r="Z594" s="60"/>
      <c r="AA594" s="44"/>
      <c r="AB594" s="44"/>
      <c r="AC594" s="44"/>
      <c r="AD594" s="44"/>
      <c r="AE594" s="44"/>
      <c r="AF594" s="44"/>
      <c r="AG594" s="44"/>
      <c r="AH594" s="44"/>
      <c r="AI594" s="44"/>
      <c r="AJ594" s="44"/>
      <c r="AK594" s="44"/>
      <c r="AL594" s="44"/>
      <c r="AM594" s="44"/>
      <c r="AN594" s="44"/>
      <c r="AO594" s="44"/>
      <c r="AP594" s="44"/>
      <c r="AQ594" s="44"/>
      <c r="AR594" s="44"/>
      <c r="AS594" s="44"/>
      <c r="AT594" s="44"/>
      <c r="AU594" s="44"/>
      <c r="AV594" s="61"/>
      <c r="AW594" s="357"/>
      <c r="AX594" s="357"/>
      <c r="AY594" s="357"/>
      <c r="AZ594" s="357"/>
      <c r="BA594" s="357"/>
      <c r="BB594" s="357"/>
      <c r="BC594" s="357"/>
      <c r="BD594" s="357"/>
      <c r="BE594" s="357"/>
      <c r="BF594" s="357"/>
      <c r="BG594" s="357"/>
      <c r="BH594" s="357"/>
      <c r="BI594" s="357"/>
      <c r="BJ594" s="357"/>
      <c r="BK594" s="357"/>
      <c r="BL594" s="357"/>
    </row>
    <row r="595" spans="1:64" ht="14.45" customHeight="1" thickBot="1">
      <c r="A595" s="735"/>
      <c r="B595" s="261">
        <f>SUM('1 Budgetskema (UDFYLDES)'!D595:AV595)</f>
        <v>0</v>
      </c>
      <c r="C595" s="40" t="s">
        <v>126</v>
      </c>
      <c r="D595" s="53"/>
      <c r="E595" s="53"/>
      <c r="F595" s="53"/>
      <c r="G595" s="53"/>
      <c r="H595" s="53"/>
      <c r="I595" s="53"/>
      <c r="J595" s="53"/>
      <c r="K595" s="53"/>
      <c r="L595" s="53"/>
      <c r="M595" s="53"/>
      <c r="N595" s="53"/>
      <c r="O595" s="53"/>
      <c r="P595" s="53"/>
      <c r="Q595" s="53"/>
      <c r="R595" s="53"/>
      <c r="S595" s="53"/>
      <c r="T595" s="53"/>
      <c r="U595" s="53"/>
      <c r="V595" s="53"/>
      <c r="W595" s="53"/>
      <c r="X595" s="53"/>
      <c r="Y595" s="53"/>
      <c r="Z595" s="60"/>
      <c r="AA595" s="44"/>
      <c r="AB595" s="44"/>
      <c r="AC595" s="44"/>
      <c r="AD595" s="44"/>
      <c r="AE595" s="44"/>
      <c r="AF595" s="44"/>
      <c r="AG595" s="44"/>
      <c r="AH595" s="44"/>
      <c r="AI595" s="44"/>
      <c r="AJ595" s="44"/>
      <c r="AK595" s="44"/>
      <c r="AL595" s="44"/>
      <c r="AM595" s="44"/>
      <c r="AN595" s="44"/>
      <c r="AO595" s="44"/>
      <c r="AP595" s="44"/>
      <c r="AQ595" s="44"/>
      <c r="AR595" s="44"/>
      <c r="AS595" s="44"/>
      <c r="AT595" s="44"/>
      <c r="AU595" s="44"/>
      <c r="AV595" s="61"/>
      <c r="AW595" s="357"/>
      <c r="AX595" s="357"/>
      <c r="AY595" s="357"/>
      <c r="AZ595" s="357"/>
      <c r="BA595" s="357"/>
      <c r="BB595" s="357"/>
      <c r="BC595" s="357"/>
      <c r="BD595" s="357"/>
      <c r="BE595" s="357"/>
      <c r="BF595" s="357"/>
      <c r="BG595" s="357"/>
      <c r="BH595" s="357"/>
      <c r="BI595" s="357"/>
      <c r="BJ595" s="357"/>
      <c r="BK595" s="357"/>
      <c r="BL595" s="357"/>
    </row>
    <row r="596" spans="1:64" ht="50.1" customHeight="1">
      <c r="A596" s="736" t="s">
        <v>149</v>
      </c>
      <c r="B596" s="258"/>
      <c r="C596" s="39" t="s">
        <v>173</v>
      </c>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6"/>
      <c r="Z596" s="147"/>
      <c r="AA596" s="148"/>
      <c r="AB596" s="148"/>
      <c r="AC596" s="148"/>
      <c r="AD596" s="148"/>
      <c r="AE596" s="148"/>
      <c r="AF596" s="148"/>
      <c r="AG596" s="148"/>
      <c r="AH596" s="148"/>
      <c r="AI596" s="148"/>
      <c r="AJ596" s="148"/>
      <c r="AK596" s="148"/>
      <c r="AL596" s="148"/>
      <c r="AM596" s="148"/>
      <c r="AN596" s="148"/>
      <c r="AO596" s="148"/>
      <c r="AP596" s="148"/>
      <c r="AQ596" s="148"/>
      <c r="AR596" s="148"/>
      <c r="AS596" s="148"/>
      <c r="AT596" s="148"/>
      <c r="AU596" s="148"/>
      <c r="AV596" s="149"/>
      <c r="AW596" s="357"/>
      <c r="AX596" s="357"/>
      <c r="AY596" s="357"/>
      <c r="AZ596" s="357"/>
      <c r="BA596" s="357"/>
      <c r="BB596" s="357"/>
      <c r="BC596" s="357"/>
      <c r="BD596" s="357"/>
      <c r="BE596" s="357"/>
      <c r="BF596" s="357"/>
      <c r="BG596" s="357"/>
      <c r="BH596" s="357"/>
      <c r="BI596" s="357"/>
      <c r="BJ596" s="357"/>
      <c r="BK596" s="357"/>
      <c r="BL596" s="357"/>
    </row>
    <row r="597" spans="1:64" ht="14.45" customHeight="1" thickBot="1">
      <c r="A597" s="737"/>
      <c r="B597" s="260">
        <f>SUM('1 Budgetskema (UDFYLDES)'!D597:AV597)</f>
        <v>0</v>
      </c>
      <c r="C597" s="76" t="s">
        <v>149</v>
      </c>
      <c r="D597" s="150"/>
      <c r="E597" s="75"/>
      <c r="F597" s="75"/>
      <c r="G597" s="75"/>
      <c r="H597" s="75"/>
      <c r="I597" s="75"/>
      <c r="J597" s="75"/>
      <c r="K597" s="75"/>
      <c r="L597" s="75"/>
      <c r="M597" s="75"/>
      <c r="N597" s="75"/>
      <c r="O597" s="75"/>
      <c r="P597" s="75"/>
      <c r="Q597" s="75"/>
      <c r="R597" s="75"/>
      <c r="S597" s="75"/>
      <c r="T597" s="75"/>
      <c r="U597" s="75"/>
      <c r="V597" s="75"/>
      <c r="W597" s="75"/>
      <c r="X597" s="75"/>
      <c r="Y597" s="75"/>
      <c r="Z597" s="60"/>
      <c r="AA597" s="44"/>
      <c r="AB597" s="44"/>
      <c r="AC597" s="44"/>
      <c r="AD597" s="44"/>
      <c r="AE597" s="44"/>
      <c r="AF597" s="44"/>
      <c r="AG597" s="44"/>
      <c r="AH597" s="44"/>
      <c r="AI597" s="44"/>
      <c r="AJ597" s="44"/>
      <c r="AK597" s="44"/>
      <c r="AL597" s="44"/>
      <c r="AM597" s="44"/>
      <c r="AN597" s="44"/>
      <c r="AO597" s="44"/>
      <c r="AP597" s="44"/>
      <c r="AQ597" s="44"/>
      <c r="AR597" s="44"/>
      <c r="AS597" s="44"/>
      <c r="AT597" s="44"/>
      <c r="AU597" s="44"/>
      <c r="AV597" s="61"/>
      <c r="AW597" s="357"/>
      <c r="AX597" s="357"/>
      <c r="AY597" s="357"/>
      <c r="AZ597" s="357"/>
      <c r="BA597" s="357"/>
      <c r="BB597" s="357"/>
      <c r="BC597" s="357"/>
      <c r="BD597" s="357"/>
      <c r="BE597" s="357"/>
      <c r="BF597" s="357"/>
      <c r="BG597" s="357"/>
      <c r="BH597" s="357"/>
      <c r="BI597" s="357"/>
      <c r="BJ597" s="357"/>
      <c r="BK597" s="357"/>
      <c r="BL597" s="357"/>
    </row>
    <row r="598" spans="1:64" ht="50.1" customHeight="1">
      <c r="A598" s="736" t="s">
        <v>10</v>
      </c>
      <c r="B598" s="258"/>
      <c r="C598" s="74" t="s">
        <v>124</v>
      </c>
      <c r="D598" s="146"/>
      <c r="E598" s="146"/>
      <c r="F598" s="146"/>
      <c r="G598" s="146"/>
      <c r="H598" s="146"/>
      <c r="I598" s="146"/>
      <c r="J598" s="146"/>
      <c r="K598" s="146"/>
      <c r="L598" s="146"/>
      <c r="M598" s="146"/>
      <c r="N598" s="146"/>
      <c r="O598" s="146"/>
      <c r="P598" s="146"/>
      <c r="Q598" s="146"/>
      <c r="R598" s="146"/>
      <c r="S598" s="146"/>
      <c r="T598" s="146"/>
      <c r="U598" s="146"/>
      <c r="V598" s="146"/>
      <c r="W598" s="146"/>
      <c r="X598" s="146"/>
      <c r="Y598" s="146"/>
      <c r="Z598" s="147"/>
      <c r="AA598" s="148"/>
      <c r="AB598" s="148"/>
      <c r="AC598" s="148"/>
      <c r="AD598" s="148"/>
      <c r="AE598" s="148"/>
      <c r="AF598" s="148"/>
      <c r="AG598" s="148"/>
      <c r="AH598" s="148"/>
      <c r="AI598" s="148"/>
      <c r="AJ598" s="148"/>
      <c r="AK598" s="148"/>
      <c r="AL598" s="148"/>
      <c r="AM598" s="148"/>
      <c r="AN598" s="148"/>
      <c r="AO598" s="148"/>
      <c r="AP598" s="148"/>
      <c r="AQ598" s="148"/>
      <c r="AR598" s="148"/>
      <c r="AS598" s="148"/>
      <c r="AT598" s="148"/>
      <c r="AU598" s="148"/>
      <c r="AV598" s="149"/>
      <c r="AW598" s="357"/>
      <c r="AX598" s="357"/>
      <c r="AY598" s="357"/>
      <c r="AZ598" s="357"/>
      <c r="BA598" s="357"/>
      <c r="BB598" s="357"/>
      <c r="BC598" s="357"/>
      <c r="BD598" s="357"/>
      <c r="BE598" s="357"/>
      <c r="BF598" s="357"/>
      <c r="BG598" s="357"/>
      <c r="BH598" s="357"/>
      <c r="BI598" s="357"/>
      <c r="BJ598" s="357"/>
      <c r="BK598" s="357"/>
      <c r="BL598" s="357"/>
    </row>
    <row r="599" spans="1:64" ht="14.45" customHeight="1" thickBot="1">
      <c r="A599" s="737"/>
      <c r="B599" s="260">
        <f>SUM('1 Budgetskema (UDFYLDES)'!D599:AV599)</f>
        <v>0</v>
      </c>
      <c r="C599" s="38" t="s">
        <v>126</v>
      </c>
      <c r="D599" s="77"/>
      <c r="E599" s="77"/>
      <c r="F599" s="77"/>
      <c r="G599" s="77"/>
      <c r="H599" s="77"/>
      <c r="I599" s="77"/>
      <c r="J599" s="77"/>
      <c r="K599" s="77"/>
      <c r="L599" s="77"/>
      <c r="M599" s="77"/>
      <c r="N599" s="77"/>
      <c r="O599" s="77"/>
      <c r="P599" s="77"/>
      <c r="Q599" s="77"/>
      <c r="R599" s="77"/>
      <c r="S599" s="77"/>
      <c r="T599" s="77"/>
      <c r="U599" s="77"/>
      <c r="V599" s="77"/>
      <c r="W599" s="77"/>
      <c r="X599" s="77"/>
      <c r="Y599" s="77"/>
      <c r="Z599" s="60"/>
      <c r="AA599" s="44"/>
      <c r="AB599" s="44"/>
      <c r="AC599" s="44"/>
      <c r="AD599" s="44"/>
      <c r="AE599" s="44"/>
      <c r="AF599" s="44"/>
      <c r="AG599" s="44"/>
      <c r="AH599" s="44"/>
      <c r="AI599" s="44"/>
      <c r="AJ599" s="44"/>
      <c r="AK599" s="44"/>
      <c r="AL599" s="44"/>
      <c r="AM599" s="44"/>
      <c r="AN599" s="44"/>
      <c r="AO599" s="44"/>
      <c r="AP599" s="44"/>
      <c r="AQ599" s="44"/>
      <c r="AR599" s="44"/>
      <c r="AS599" s="44"/>
      <c r="AT599" s="44"/>
      <c r="AU599" s="44"/>
      <c r="AV599" s="61"/>
      <c r="AW599" s="357"/>
      <c r="AX599" s="357"/>
      <c r="AY599" s="357"/>
      <c r="AZ599" s="357"/>
      <c r="BA599" s="357"/>
      <c r="BB599" s="357"/>
      <c r="BC599" s="357"/>
      <c r="BD599" s="357"/>
      <c r="BE599" s="357"/>
      <c r="BF599" s="357"/>
      <c r="BG599" s="357"/>
      <c r="BH599" s="357"/>
      <c r="BI599" s="357"/>
      <c r="BJ599" s="357"/>
      <c r="BK599" s="357"/>
      <c r="BL599" s="357"/>
    </row>
    <row r="600" spans="1:64" ht="50.1" customHeight="1" thickBot="1">
      <c r="A600" s="735" t="s">
        <v>55</v>
      </c>
      <c r="B600" s="258"/>
      <c r="C600" s="41" t="s">
        <v>124</v>
      </c>
      <c r="D600" s="55"/>
      <c r="E600" s="55"/>
      <c r="F600" s="55"/>
      <c r="G600" s="55"/>
      <c r="H600" s="55"/>
      <c r="I600" s="55"/>
      <c r="J600" s="55"/>
      <c r="K600" s="55"/>
      <c r="L600" s="55"/>
      <c r="M600" s="55"/>
      <c r="N600" s="55"/>
      <c r="O600" s="55"/>
      <c r="P600" s="55"/>
      <c r="Q600" s="55"/>
      <c r="R600" s="55"/>
      <c r="S600" s="55"/>
      <c r="T600" s="55"/>
      <c r="U600" s="55"/>
      <c r="V600" s="55"/>
      <c r="W600" s="55"/>
      <c r="X600" s="55"/>
      <c r="Y600" s="55"/>
      <c r="Z600" s="60"/>
      <c r="AA600" s="44"/>
      <c r="AB600" s="44"/>
      <c r="AC600" s="44"/>
      <c r="AD600" s="44"/>
      <c r="AE600" s="44"/>
      <c r="AF600" s="44"/>
      <c r="AG600" s="44"/>
      <c r="AH600" s="44"/>
      <c r="AI600" s="44"/>
      <c r="AJ600" s="44"/>
      <c r="AK600" s="44"/>
      <c r="AL600" s="44"/>
      <c r="AM600" s="44"/>
      <c r="AN600" s="44"/>
      <c r="AO600" s="44"/>
      <c r="AP600" s="44"/>
      <c r="AQ600" s="44"/>
      <c r="AR600" s="44"/>
      <c r="AS600" s="44"/>
      <c r="AT600" s="44"/>
      <c r="AU600" s="44"/>
      <c r="AV600" s="61"/>
      <c r="AW600" s="357"/>
      <c r="AX600" s="357"/>
      <c r="AY600" s="357"/>
      <c r="AZ600" s="357"/>
      <c r="BA600" s="357"/>
      <c r="BB600" s="357"/>
      <c r="BC600" s="357"/>
      <c r="BD600" s="357"/>
      <c r="BE600" s="357"/>
      <c r="BF600" s="357"/>
      <c r="BG600" s="357"/>
      <c r="BH600" s="357"/>
      <c r="BI600" s="357"/>
      <c r="BJ600" s="357"/>
      <c r="BK600" s="357"/>
      <c r="BL600" s="357"/>
    </row>
    <row r="601" spans="1:64" ht="14.45" customHeight="1" thickBot="1">
      <c r="A601" s="735"/>
      <c r="B601" s="261">
        <f>SUM('1 Budgetskema (UDFYLDES)'!D601:AV601)</f>
        <v>0</v>
      </c>
      <c r="C601" s="38" t="s">
        <v>126</v>
      </c>
      <c r="D601" s="54"/>
      <c r="E601" s="53"/>
      <c r="F601" s="53"/>
      <c r="G601" s="53"/>
      <c r="H601" s="53"/>
      <c r="I601" s="53"/>
      <c r="J601" s="53"/>
      <c r="K601" s="53"/>
      <c r="L601" s="53"/>
      <c r="M601" s="53"/>
      <c r="N601" s="53"/>
      <c r="O601" s="53"/>
      <c r="P601" s="53"/>
      <c r="Q601" s="53"/>
      <c r="R601" s="53"/>
      <c r="S601" s="53"/>
      <c r="T601" s="53"/>
      <c r="U601" s="53"/>
      <c r="V601" s="53"/>
      <c r="W601" s="53"/>
      <c r="X601" s="53"/>
      <c r="Y601" s="53"/>
      <c r="Z601" s="62"/>
      <c r="AA601" s="63"/>
      <c r="AB601" s="63"/>
      <c r="AC601" s="63"/>
      <c r="AD601" s="63"/>
      <c r="AE601" s="63"/>
      <c r="AF601" s="63"/>
      <c r="AG601" s="63"/>
      <c r="AH601" s="63"/>
      <c r="AI601" s="63"/>
      <c r="AJ601" s="63"/>
      <c r="AK601" s="63"/>
      <c r="AL601" s="63"/>
      <c r="AM601" s="63"/>
      <c r="AN601" s="63"/>
      <c r="AO601" s="63"/>
      <c r="AP601" s="63"/>
      <c r="AQ601" s="63"/>
      <c r="AR601" s="63"/>
      <c r="AS601" s="63"/>
      <c r="AT601" s="63"/>
      <c r="AU601" s="63"/>
      <c r="AV601" s="64"/>
      <c r="AW601" s="357"/>
      <c r="AX601" s="357"/>
      <c r="AY601" s="357"/>
      <c r="AZ601" s="357"/>
      <c r="BA601" s="357"/>
      <c r="BB601" s="357"/>
      <c r="BC601" s="357"/>
      <c r="BD601" s="357"/>
      <c r="BE601" s="357"/>
      <c r="BF601" s="357"/>
      <c r="BG601" s="357"/>
      <c r="BH601" s="357"/>
      <c r="BI601" s="357"/>
      <c r="BJ601" s="357"/>
      <c r="BK601" s="357"/>
      <c r="BL601" s="357"/>
    </row>
    <row r="602" spans="1:64" ht="21.95" customHeight="1" thickBot="1">
      <c r="A602" s="200" t="s">
        <v>13</v>
      </c>
      <c r="B602" s="318">
        <f>SUM(B587,B591,B593,B595,B601)-B597-B599</f>
        <v>0</v>
      </c>
      <c r="C602" s="76"/>
      <c r="D602" s="353"/>
      <c r="E602" s="353"/>
      <c r="F602" s="353"/>
      <c r="G602" s="353"/>
      <c r="H602" s="353"/>
      <c r="I602" s="353"/>
      <c r="J602" s="353"/>
      <c r="K602" s="353"/>
      <c r="L602" s="353"/>
      <c r="M602" s="353"/>
      <c r="N602" s="353"/>
      <c r="O602" s="353"/>
      <c r="P602" s="353"/>
      <c r="Q602" s="353"/>
      <c r="R602" s="353"/>
      <c r="S602" s="353"/>
      <c r="T602" s="353"/>
      <c r="U602" s="353"/>
      <c r="V602" s="353"/>
      <c r="W602" s="353"/>
      <c r="X602" s="353"/>
      <c r="Y602" s="353"/>
      <c r="Z602" s="353"/>
      <c r="AA602" s="353"/>
      <c r="AB602" s="353"/>
      <c r="AC602" s="353"/>
      <c r="AD602" s="353"/>
      <c r="AE602" s="353"/>
      <c r="AF602" s="353"/>
      <c r="AG602" s="353"/>
      <c r="AH602" s="353"/>
      <c r="AI602" s="353"/>
      <c r="AJ602" s="353"/>
      <c r="AK602" s="353"/>
      <c r="AL602" s="353"/>
      <c r="AM602" s="353"/>
      <c r="AN602" s="353"/>
      <c r="AO602" s="353"/>
      <c r="AP602" s="353"/>
      <c r="AQ602" s="353"/>
      <c r="AR602" s="353"/>
      <c r="AS602" s="353"/>
      <c r="AT602" s="353"/>
      <c r="AU602" s="353"/>
      <c r="AV602" s="353"/>
      <c r="AW602" s="357"/>
      <c r="AX602" s="357"/>
      <c r="AY602" s="357"/>
      <c r="AZ602" s="357"/>
      <c r="BA602" s="357"/>
      <c r="BB602" s="357"/>
      <c r="BC602" s="357"/>
      <c r="BD602" s="357"/>
      <c r="BE602" s="357"/>
      <c r="BF602" s="357"/>
      <c r="BG602" s="357"/>
      <c r="BH602" s="357"/>
      <c r="BI602" s="357"/>
      <c r="BJ602" s="357"/>
      <c r="BK602" s="357"/>
      <c r="BL602" s="357"/>
    </row>
    <row r="603" spans="1:64" ht="30" customHeight="1" thickBot="1">
      <c r="A603" s="199" t="s">
        <v>217</v>
      </c>
      <c r="B603" s="193"/>
      <c r="C603" s="527">
        <f>IF(B603="",0,IF(D579="Forsknings- og videnformidlingsinstitution",IF(B602=0,0,B603/B602),IF(B587=0,0,B603/B587)))</f>
        <v>0</v>
      </c>
      <c r="D603" s="353"/>
      <c r="E603" s="353"/>
      <c r="F603" s="353"/>
      <c r="G603" s="353"/>
      <c r="H603" s="353"/>
      <c r="I603" s="353"/>
      <c r="J603" s="353"/>
      <c r="K603" s="353"/>
      <c r="L603" s="353"/>
      <c r="M603" s="353"/>
      <c r="N603" s="353"/>
      <c r="O603" s="353"/>
      <c r="P603" s="353"/>
      <c r="Q603" s="353"/>
      <c r="R603" s="353"/>
      <c r="S603" s="353"/>
      <c r="T603" s="353"/>
      <c r="U603" s="353"/>
      <c r="V603" s="353"/>
      <c r="W603" s="353"/>
      <c r="X603" s="353"/>
      <c r="Y603" s="353"/>
      <c r="Z603" s="353"/>
      <c r="AA603" s="353"/>
      <c r="AB603" s="353"/>
      <c r="AC603" s="353"/>
      <c r="AD603" s="353"/>
      <c r="AE603" s="353"/>
      <c r="AF603" s="353"/>
      <c r="AG603" s="353"/>
      <c r="AH603" s="353"/>
      <c r="AI603" s="353"/>
      <c r="AJ603" s="353"/>
      <c r="AK603" s="353"/>
      <c r="AL603" s="353"/>
      <c r="AM603" s="353"/>
      <c r="AN603" s="353"/>
      <c r="AO603" s="353"/>
      <c r="AP603" s="353"/>
      <c r="AQ603" s="353"/>
      <c r="AR603" s="353"/>
      <c r="AS603" s="353"/>
      <c r="AT603" s="353"/>
      <c r="AU603" s="353"/>
      <c r="AV603" s="353"/>
      <c r="AW603" s="357"/>
      <c r="AX603" s="357"/>
      <c r="AY603" s="357"/>
      <c r="AZ603" s="357"/>
      <c r="BA603" s="357"/>
      <c r="BB603" s="357"/>
      <c r="BC603" s="357"/>
      <c r="BD603" s="357"/>
      <c r="BE603" s="357"/>
      <c r="BF603" s="357"/>
      <c r="BG603" s="357"/>
      <c r="BH603" s="357"/>
      <c r="BI603" s="357"/>
      <c r="BJ603" s="357"/>
      <c r="BK603" s="357"/>
      <c r="BL603" s="357"/>
    </row>
    <row r="604" spans="1:64" ht="21.95" customHeight="1" thickBot="1">
      <c r="A604" s="253" t="s">
        <v>339</v>
      </c>
      <c r="B604" s="377">
        <f>SUM(B602:B603)</f>
        <v>0</v>
      </c>
      <c r="C604" s="254"/>
      <c r="D604" s="353"/>
      <c r="E604" s="353"/>
      <c r="F604" s="353"/>
      <c r="G604" s="353"/>
      <c r="H604" s="353"/>
      <c r="I604" s="353"/>
      <c r="J604" s="353"/>
      <c r="K604" s="353"/>
      <c r="L604" s="353"/>
      <c r="M604" s="353"/>
      <c r="N604" s="353"/>
      <c r="O604" s="353"/>
      <c r="P604" s="353"/>
      <c r="Q604" s="353"/>
      <c r="R604" s="353"/>
      <c r="S604" s="353"/>
      <c r="T604" s="353"/>
      <c r="U604" s="353"/>
      <c r="V604" s="353"/>
      <c r="W604" s="353"/>
      <c r="X604" s="353"/>
      <c r="Y604" s="353"/>
      <c r="Z604" s="353"/>
      <c r="AA604" s="353"/>
      <c r="AB604" s="353"/>
      <c r="AC604" s="353"/>
      <c r="AD604" s="353"/>
      <c r="AE604" s="353"/>
      <c r="AF604" s="353"/>
      <c r="AG604" s="353"/>
      <c r="AH604" s="353"/>
      <c r="AI604" s="353"/>
      <c r="AJ604" s="353"/>
      <c r="AK604" s="353"/>
      <c r="AL604" s="353"/>
      <c r="AM604" s="353"/>
      <c r="AN604" s="353"/>
      <c r="AO604" s="353"/>
      <c r="AP604" s="353"/>
      <c r="AQ604" s="353"/>
      <c r="AR604" s="353"/>
      <c r="AS604" s="353"/>
      <c r="AT604" s="353"/>
      <c r="AU604" s="353"/>
      <c r="AV604" s="353"/>
      <c r="AW604" s="357"/>
      <c r="AX604" s="357"/>
      <c r="AY604" s="357"/>
      <c r="AZ604" s="357"/>
      <c r="BA604" s="357"/>
      <c r="BB604" s="357"/>
      <c r="BC604" s="357"/>
      <c r="BD604" s="357"/>
      <c r="BE604" s="357"/>
      <c r="BF604" s="357"/>
      <c r="BG604" s="357"/>
      <c r="BH604" s="357"/>
      <c r="BI604" s="357"/>
      <c r="BJ604" s="357"/>
      <c r="BK604" s="357"/>
      <c r="BL604" s="357"/>
    </row>
    <row r="605" spans="1:64">
      <c r="A605" s="353"/>
      <c r="B605" s="353"/>
      <c r="C605" s="353"/>
      <c r="D605" s="353"/>
      <c r="E605" s="353"/>
      <c r="F605" s="353"/>
      <c r="G605" s="353"/>
      <c r="H605" s="353"/>
      <c r="I605" s="353"/>
      <c r="J605" s="353"/>
      <c r="K605" s="353"/>
      <c r="L605" s="353"/>
      <c r="M605" s="353"/>
      <c r="N605" s="353"/>
      <c r="O605" s="353"/>
      <c r="P605" s="353"/>
      <c r="Q605" s="353"/>
      <c r="R605" s="353"/>
      <c r="S605" s="353"/>
      <c r="T605" s="353"/>
      <c r="U605" s="353"/>
      <c r="V605" s="353"/>
      <c r="W605" s="353"/>
      <c r="X605" s="353"/>
      <c r="Y605" s="353"/>
      <c r="Z605" s="353"/>
      <c r="AA605" s="353"/>
      <c r="AB605" s="353"/>
      <c r="AC605" s="353"/>
      <c r="AD605" s="353"/>
      <c r="AE605" s="353"/>
      <c r="AF605" s="353"/>
      <c r="AG605" s="353"/>
      <c r="AH605" s="353"/>
      <c r="AI605" s="353"/>
      <c r="AJ605" s="353"/>
      <c r="AK605" s="353"/>
      <c r="AL605" s="353"/>
      <c r="AM605" s="353"/>
      <c r="AN605" s="353"/>
      <c r="AO605" s="353"/>
      <c r="AP605" s="353"/>
      <c r="AQ605" s="353"/>
      <c r="AR605" s="353"/>
      <c r="AS605" s="353"/>
      <c r="AT605" s="353"/>
      <c r="AU605" s="353"/>
      <c r="AV605" s="353"/>
      <c r="AW605" s="357"/>
      <c r="AX605" s="357"/>
      <c r="AY605" s="357"/>
      <c r="AZ605" s="357"/>
      <c r="BA605" s="357"/>
      <c r="BB605" s="357"/>
      <c r="BC605" s="357"/>
      <c r="BD605" s="357"/>
      <c r="BE605" s="357"/>
      <c r="BF605" s="357"/>
      <c r="BG605" s="357"/>
      <c r="BH605" s="357"/>
      <c r="BI605" s="357"/>
      <c r="BJ605" s="357"/>
      <c r="BK605" s="357"/>
      <c r="BL605" s="357"/>
    </row>
    <row r="606" spans="1:64" ht="15" thickBot="1">
      <c r="A606" s="373"/>
      <c r="B606" s="373"/>
      <c r="C606" s="353"/>
      <c r="D606" s="353"/>
      <c r="E606" s="353"/>
      <c r="F606" s="353"/>
      <c r="G606" s="353"/>
      <c r="H606" s="353"/>
      <c r="I606" s="353"/>
      <c r="J606" s="353"/>
      <c r="K606" s="353"/>
      <c r="L606" s="353"/>
      <c r="M606" s="353"/>
      <c r="N606" s="353"/>
      <c r="O606" s="353"/>
      <c r="P606" s="353"/>
      <c r="Q606" s="353"/>
      <c r="R606" s="353"/>
      <c r="S606" s="353"/>
      <c r="T606" s="353"/>
      <c r="U606" s="353"/>
      <c r="V606" s="353"/>
      <c r="W606" s="353"/>
      <c r="X606" s="353"/>
      <c r="Y606" s="353"/>
      <c r="Z606" s="353"/>
      <c r="AA606" s="353"/>
      <c r="AB606" s="353"/>
      <c r="AC606" s="353"/>
      <c r="AD606" s="353"/>
      <c r="AE606" s="353"/>
      <c r="AF606" s="353"/>
      <c r="AG606" s="353"/>
      <c r="AH606" s="353"/>
      <c r="AI606" s="353"/>
      <c r="AJ606" s="353"/>
      <c r="AK606" s="353"/>
      <c r="AL606" s="353"/>
      <c r="AM606" s="353"/>
      <c r="AN606" s="353"/>
      <c r="AO606" s="353"/>
      <c r="AP606" s="353"/>
      <c r="AQ606" s="353"/>
      <c r="AR606" s="353"/>
      <c r="AS606" s="353"/>
      <c r="AT606" s="353"/>
      <c r="AU606" s="353"/>
      <c r="AV606" s="353"/>
      <c r="AW606" s="357"/>
      <c r="AX606" s="357"/>
      <c r="AY606" s="357"/>
      <c r="AZ606" s="357"/>
      <c r="BA606" s="357"/>
      <c r="BB606" s="357"/>
      <c r="BC606" s="357"/>
      <c r="BD606" s="357"/>
      <c r="BE606" s="357"/>
      <c r="BF606" s="357"/>
      <c r="BG606" s="357"/>
      <c r="BH606" s="357"/>
      <c r="BI606" s="357"/>
      <c r="BJ606" s="357"/>
      <c r="BK606" s="357"/>
      <c r="BL606" s="357"/>
    </row>
    <row r="607" spans="1:64" ht="15" thickTop="1">
      <c r="A607" s="374"/>
      <c r="B607" s="374"/>
      <c r="C607" s="374"/>
      <c r="D607" s="374"/>
      <c r="E607" s="374"/>
      <c r="F607" s="374"/>
      <c r="G607" s="374"/>
      <c r="H607" s="374"/>
      <c r="I607" s="374"/>
      <c r="J607" s="374"/>
      <c r="K607" s="374"/>
      <c r="L607" s="374"/>
      <c r="M607" s="374"/>
      <c r="N607" s="374"/>
      <c r="O607" s="374"/>
      <c r="P607" s="374"/>
      <c r="Q607" s="374"/>
      <c r="R607" s="374"/>
      <c r="S607" s="374"/>
      <c r="T607" s="374"/>
      <c r="U607" s="374"/>
      <c r="V607" s="374"/>
      <c r="W607" s="374"/>
      <c r="X607" s="374"/>
      <c r="Y607" s="374"/>
      <c r="Z607" s="374"/>
      <c r="AA607" s="374"/>
      <c r="AB607" s="374"/>
      <c r="AC607" s="374"/>
      <c r="AD607" s="374"/>
      <c r="AE607" s="374"/>
      <c r="AF607" s="374"/>
      <c r="AG607" s="374"/>
      <c r="AH607" s="374"/>
      <c r="AI607" s="374"/>
      <c r="AJ607" s="374"/>
      <c r="AK607" s="374"/>
      <c r="AL607" s="374"/>
      <c r="AM607" s="374"/>
      <c r="AN607" s="374"/>
      <c r="AO607" s="374"/>
      <c r="AP607" s="374"/>
      <c r="AQ607" s="374"/>
      <c r="AR607" s="374"/>
      <c r="AS607" s="374"/>
      <c r="AT607" s="374"/>
      <c r="AU607" s="374"/>
      <c r="AV607" s="374"/>
      <c r="AW607" s="357"/>
      <c r="AX607" s="357"/>
      <c r="AY607" s="357"/>
      <c r="AZ607" s="357"/>
      <c r="BA607" s="357"/>
      <c r="BB607" s="357"/>
      <c r="BC607" s="357"/>
      <c r="BD607" s="357"/>
      <c r="BE607" s="357"/>
      <c r="BF607" s="357"/>
      <c r="BG607" s="357"/>
      <c r="BH607" s="357"/>
      <c r="BI607" s="357"/>
      <c r="BJ607" s="357"/>
      <c r="BK607" s="357"/>
      <c r="BL607" s="357"/>
    </row>
    <row r="608" spans="1:64">
      <c r="A608" s="375"/>
      <c r="B608" s="375"/>
      <c r="C608" s="375"/>
      <c r="D608" s="375"/>
      <c r="E608" s="375"/>
      <c r="F608" s="375"/>
      <c r="G608" s="375"/>
      <c r="H608" s="375"/>
      <c r="I608" s="375"/>
      <c r="J608" s="375"/>
      <c r="K608" s="375"/>
      <c r="L608" s="375"/>
      <c r="M608" s="375"/>
      <c r="N608" s="375"/>
      <c r="O608" s="375"/>
      <c r="P608" s="375"/>
      <c r="Q608" s="375"/>
      <c r="R608" s="375"/>
      <c r="S608" s="375"/>
      <c r="T608" s="375"/>
      <c r="U608" s="375"/>
      <c r="V608" s="375"/>
      <c r="W608" s="375"/>
      <c r="X608" s="375"/>
      <c r="Y608" s="375"/>
      <c r="Z608" s="375"/>
      <c r="AA608" s="375"/>
      <c r="AB608" s="375"/>
      <c r="AC608" s="375"/>
      <c r="AD608" s="375"/>
      <c r="AE608" s="375"/>
      <c r="AF608" s="375"/>
      <c r="AG608" s="375"/>
      <c r="AH608" s="375"/>
      <c r="AI608" s="375"/>
      <c r="AJ608" s="375"/>
      <c r="AK608" s="375"/>
      <c r="AL608" s="375"/>
      <c r="AM608" s="375"/>
      <c r="AN608" s="375"/>
      <c r="AO608" s="375"/>
      <c r="AP608" s="375"/>
      <c r="AQ608" s="375"/>
      <c r="AR608" s="375"/>
      <c r="AS608" s="375"/>
      <c r="AT608" s="375"/>
      <c r="AU608" s="375"/>
      <c r="AV608" s="375"/>
      <c r="AW608" s="357"/>
      <c r="AX608" s="357"/>
      <c r="AY608" s="357"/>
      <c r="AZ608" s="357"/>
      <c r="BA608" s="357"/>
      <c r="BB608" s="357"/>
      <c r="BC608" s="357"/>
      <c r="BD608" s="357"/>
      <c r="BE608" s="357"/>
      <c r="BF608" s="357"/>
      <c r="BG608" s="357"/>
      <c r="BH608" s="357"/>
      <c r="BI608" s="357"/>
      <c r="BJ608" s="357"/>
      <c r="BK608" s="357"/>
      <c r="BL608" s="357"/>
    </row>
    <row r="609" spans="1:64">
      <c r="A609" s="375"/>
      <c r="B609" s="375"/>
      <c r="C609" s="375"/>
      <c r="D609" s="375"/>
      <c r="E609" s="375"/>
      <c r="F609" s="375"/>
      <c r="G609" s="375"/>
      <c r="H609" s="375"/>
      <c r="I609" s="375"/>
      <c r="J609" s="375"/>
      <c r="K609" s="375"/>
      <c r="L609" s="375"/>
      <c r="M609" s="375"/>
      <c r="N609" s="375"/>
      <c r="O609" s="375"/>
      <c r="P609" s="375"/>
      <c r="Q609" s="375"/>
      <c r="R609" s="375"/>
      <c r="S609" s="375"/>
      <c r="T609" s="375"/>
      <c r="U609" s="375"/>
      <c r="V609" s="375"/>
      <c r="W609" s="375"/>
      <c r="X609" s="375"/>
      <c r="Y609" s="375"/>
      <c r="Z609" s="375"/>
      <c r="AA609" s="375"/>
      <c r="AB609" s="375"/>
      <c r="AC609" s="375"/>
      <c r="AD609" s="375"/>
      <c r="AE609" s="375"/>
      <c r="AF609" s="375"/>
      <c r="AG609" s="375"/>
      <c r="AH609" s="375"/>
      <c r="AI609" s="375"/>
      <c r="AJ609" s="375"/>
      <c r="AK609" s="375"/>
      <c r="AL609" s="375"/>
      <c r="AM609" s="375"/>
      <c r="AN609" s="375"/>
      <c r="AO609" s="375"/>
      <c r="AP609" s="375"/>
      <c r="AQ609" s="375"/>
      <c r="AR609" s="375"/>
      <c r="AS609" s="375"/>
      <c r="AT609" s="375"/>
      <c r="AU609" s="375"/>
      <c r="AV609" s="375"/>
      <c r="AW609" s="357"/>
      <c r="AX609" s="357"/>
      <c r="AY609" s="357"/>
      <c r="AZ609" s="357"/>
      <c r="BA609" s="357"/>
      <c r="BB609" s="357"/>
      <c r="BC609" s="357"/>
      <c r="BD609" s="357"/>
      <c r="BE609" s="357"/>
      <c r="BF609" s="357"/>
      <c r="BG609" s="357"/>
      <c r="BH609" s="357"/>
      <c r="BI609" s="357"/>
      <c r="BJ609" s="357"/>
      <c r="BK609" s="357"/>
      <c r="BL609" s="357"/>
    </row>
    <row r="610" spans="1:64">
      <c r="A610" s="357"/>
      <c r="B610" s="357"/>
      <c r="C610" s="357"/>
      <c r="D610" s="357"/>
      <c r="E610" s="357"/>
      <c r="F610" s="357"/>
      <c r="G610" s="357"/>
      <c r="H610" s="357"/>
      <c r="I610" s="357"/>
      <c r="J610" s="357"/>
      <c r="K610" s="357"/>
      <c r="L610" s="357"/>
      <c r="M610" s="357"/>
      <c r="N610" s="357"/>
      <c r="O610" s="357"/>
      <c r="P610" s="357"/>
      <c r="Q610" s="357"/>
      <c r="R610" s="357"/>
      <c r="S610" s="357"/>
      <c r="T610" s="357"/>
      <c r="U610" s="357"/>
      <c r="V610" s="357"/>
      <c r="W610" s="357"/>
      <c r="X610" s="357"/>
      <c r="Y610" s="357"/>
      <c r="Z610" s="357"/>
      <c r="AA610" s="357"/>
      <c r="AB610" s="357"/>
      <c r="AC610" s="357"/>
      <c r="AD610" s="357"/>
      <c r="AE610" s="357"/>
      <c r="AF610" s="357"/>
      <c r="AG610" s="357"/>
      <c r="AH610" s="357"/>
      <c r="AI610" s="357"/>
      <c r="AJ610" s="357"/>
      <c r="AK610" s="357"/>
      <c r="AL610" s="357"/>
      <c r="AM610" s="357"/>
      <c r="AN610" s="357"/>
      <c r="AO610" s="357"/>
      <c r="AP610" s="357"/>
      <c r="AQ610" s="357"/>
      <c r="AR610" s="357"/>
      <c r="AS610" s="357"/>
      <c r="AT610" s="357"/>
      <c r="AU610" s="357"/>
      <c r="AV610" s="357"/>
      <c r="AW610" s="357"/>
      <c r="AX610" s="357"/>
      <c r="AY610" s="357"/>
      <c r="AZ610" s="357"/>
      <c r="BA610" s="357"/>
      <c r="BB610" s="357"/>
      <c r="BC610" s="357"/>
      <c r="BD610" s="357"/>
      <c r="BE610" s="357"/>
      <c r="BF610" s="357"/>
      <c r="BG610" s="357"/>
      <c r="BH610" s="357"/>
      <c r="BI610" s="357"/>
      <c r="BJ610" s="357"/>
      <c r="BK610" s="357"/>
      <c r="BL610" s="357"/>
    </row>
    <row r="611" spans="1:64">
      <c r="A611" s="357"/>
      <c r="B611" s="357"/>
      <c r="C611" s="357"/>
      <c r="D611" s="357"/>
      <c r="E611" s="357"/>
      <c r="F611" s="357"/>
      <c r="G611" s="357"/>
      <c r="H611" s="357"/>
      <c r="I611" s="357"/>
      <c r="J611" s="357"/>
      <c r="K611" s="357"/>
      <c r="L611" s="357"/>
      <c r="M611" s="357"/>
      <c r="N611" s="357"/>
      <c r="O611" s="357"/>
      <c r="P611" s="357"/>
      <c r="Q611" s="357"/>
      <c r="R611" s="357"/>
      <c r="S611" s="357"/>
      <c r="T611" s="357"/>
      <c r="U611" s="357"/>
      <c r="V611" s="357"/>
      <c r="W611" s="357"/>
      <c r="X611" s="357"/>
      <c r="Y611" s="357"/>
      <c r="Z611" s="357"/>
      <c r="AA611" s="357"/>
      <c r="AB611" s="357"/>
      <c r="AC611" s="357"/>
      <c r="AD611" s="357"/>
      <c r="AE611" s="357"/>
      <c r="AF611" s="357"/>
      <c r="AG611" s="357"/>
      <c r="AH611" s="357"/>
      <c r="AI611" s="357"/>
      <c r="AJ611" s="357"/>
      <c r="AK611" s="357"/>
      <c r="AL611" s="357"/>
      <c r="AM611" s="357"/>
      <c r="AN611" s="357"/>
      <c r="AO611" s="357"/>
      <c r="AP611" s="357"/>
      <c r="AQ611" s="357"/>
      <c r="AR611" s="357"/>
      <c r="AS611" s="357"/>
      <c r="AT611" s="357"/>
      <c r="AU611" s="357"/>
      <c r="AV611" s="357"/>
      <c r="AW611" s="357"/>
      <c r="AX611" s="357"/>
      <c r="AY611" s="357"/>
      <c r="AZ611" s="357"/>
      <c r="BA611" s="357"/>
      <c r="BB611" s="357"/>
      <c r="BC611" s="357"/>
      <c r="BD611" s="357"/>
      <c r="BE611" s="357"/>
      <c r="BF611" s="357"/>
      <c r="BG611" s="357"/>
      <c r="BH611" s="357"/>
      <c r="BI611" s="357"/>
      <c r="BJ611" s="357"/>
      <c r="BK611" s="357"/>
      <c r="BL611" s="357"/>
    </row>
    <row r="612" spans="1:64">
      <c r="A612" s="357"/>
      <c r="B612" s="357"/>
      <c r="C612" s="357"/>
      <c r="D612" s="357"/>
      <c r="E612" s="357"/>
      <c r="F612" s="357"/>
      <c r="G612" s="357"/>
      <c r="H612" s="357"/>
      <c r="I612" s="357"/>
      <c r="J612" s="357"/>
      <c r="K612" s="357"/>
      <c r="L612" s="357"/>
      <c r="M612" s="357"/>
      <c r="N612" s="357"/>
      <c r="O612" s="357"/>
      <c r="P612" s="357"/>
      <c r="Q612" s="357"/>
      <c r="R612" s="357"/>
      <c r="S612" s="357"/>
      <c r="T612" s="357"/>
      <c r="U612" s="357"/>
      <c r="V612" s="357"/>
      <c r="W612" s="357"/>
      <c r="X612" s="357"/>
      <c r="Y612" s="357"/>
      <c r="Z612" s="357"/>
      <c r="AA612" s="357"/>
      <c r="AB612" s="357"/>
      <c r="AC612" s="357"/>
      <c r="AD612" s="357"/>
      <c r="AE612" s="357"/>
      <c r="AF612" s="357"/>
      <c r="AG612" s="357"/>
      <c r="AH612" s="357"/>
      <c r="AI612" s="357"/>
      <c r="AJ612" s="357"/>
      <c r="AK612" s="357"/>
      <c r="AL612" s="357"/>
      <c r="AM612" s="357"/>
      <c r="AN612" s="357"/>
      <c r="AO612" s="357"/>
      <c r="AP612" s="357"/>
      <c r="AQ612" s="357"/>
      <c r="AR612" s="357"/>
      <c r="AS612" s="357"/>
      <c r="AT612" s="357"/>
      <c r="AU612" s="357"/>
      <c r="AV612" s="357"/>
      <c r="AW612" s="357"/>
      <c r="AX612" s="357"/>
      <c r="AY612" s="357"/>
      <c r="AZ612" s="357"/>
      <c r="BA612" s="357"/>
      <c r="BB612" s="357"/>
      <c r="BC612" s="357"/>
      <c r="BD612" s="357"/>
      <c r="BE612" s="357"/>
      <c r="BF612" s="357"/>
      <c r="BG612" s="357"/>
      <c r="BH612" s="357"/>
      <c r="BI612" s="357"/>
      <c r="BJ612" s="357"/>
      <c r="BK612" s="357"/>
      <c r="BL612" s="357"/>
    </row>
    <row r="613" spans="1:64">
      <c r="A613" s="357"/>
      <c r="B613" s="357"/>
      <c r="C613" s="357"/>
      <c r="D613" s="357"/>
      <c r="E613" s="357"/>
      <c r="F613" s="357"/>
      <c r="G613" s="357"/>
      <c r="H613" s="357"/>
      <c r="I613" s="357"/>
      <c r="J613" s="357"/>
      <c r="K613" s="357"/>
      <c r="L613" s="357"/>
      <c r="M613" s="357"/>
      <c r="N613" s="357"/>
      <c r="O613" s="357"/>
      <c r="P613" s="357"/>
      <c r="Q613" s="357"/>
      <c r="R613" s="357"/>
      <c r="S613" s="357"/>
      <c r="T613" s="357"/>
      <c r="U613" s="357"/>
      <c r="V613" s="357"/>
      <c r="W613" s="357"/>
      <c r="X613" s="357"/>
      <c r="Y613" s="357"/>
      <c r="Z613" s="357"/>
      <c r="AA613" s="357"/>
      <c r="AB613" s="357"/>
      <c r="AC613" s="357"/>
      <c r="AD613" s="357"/>
      <c r="AE613" s="357"/>
      <c r="AF613" s="357"/>
      <c r="AG613" s="357"/>
      <c r="AH613" s="357"/>
      <c r="AI613" s="357"/>
      <c r="AJ613" s="357"/>
      <c r="AK613" s="357"/>
      <c r="AL613" s="357"/>
      <c r="AM613" s="357"/>
      <c r="AN613" s="357"/>
      <c r="AO613" s="357"/>
      <c r="AP613" s="357"/>
      <c r="AQ613" s="357"/>
      <c r="AR613" s="357"/>
      <c r="AS613" s="357"/>
      <c r="AT613" s="357"/>
      <c r="AU613" s="357"/>
      <c r="AV613" s="357"/>
      <c r="AW613" s="357"/>
      <c r="AX613" s="357"/>
      <c r="AY613" s="357"/>
      <c r="AZ613" s="357"/>
      <c r="BA613" s="357"/>
      <c r="BB613" s="357"/>
      <c r="BC613" s="357"/>
      <c r="BD613" s="357"/>
      <c r="BE613" s="357"/>
      <c r="BF613" s="357"/>
      <c r="BG613" s="357"/>
      <c r="BH613" s="357"/>
      <c r="BI613" s="357"/>
      <c r="BJ613" s="357"/>
      <c r="BK613" s="357"/>
      <c r="BL613" s="357"/>
    </row>
    <row r="614" spans="1:64">
      <c r="A614" s="357"/>
      <c r="B614" s="357"/>
      <c r="C614" s="357"/>
      <c r="D614" s="357"/>
      <c r="E614" s="357"/>
      <c r="F614" s="357"/>
      <c r="G614" s="357"/>
      <c r="H614" s="357"/>
      <c r="I614" s="357"/>
      <c r="J614" s="357"/>
      <c r="K614" s="357"/>
      <c r="L614" s="357"/>
      <c r="M614" s="357"/>
      <c r="N614" s="357"/>
      <c r="O614" s="357"/>
      <c r="P614" s="357"/>
      <c r="Q614" s="357"/>
      <c r="R614" s="357"/>
      <c r="S614" s="357"/>
      <c r="T614" s="357"/>
      <c r="U614" s="357"/>
      <c r="V614" s="357"/>
      <c r="W614" s="357"/>
      <c r="X614" s="357"/>
      <c r="Y614" s="357"/>
      <c r="Z614" s="357"/>
      <c r="AA614" s="357"/>
      <c r="AB614" s="357"/>
      <c r="AC614" s="357"/>
      <c r="AD614" s="357"/>
      <c r="AE614" s="357"/>
      <c r="AF614" s="357"/>
      <c r="AG614" s="357"/>
      <c r="AH614" s="357"/>
      <c r="AI614" s="357"/>
      <c r="AJ614" s="357"/>
      <c r="AK614" s="357"/>
      <c r="AL614" s="357"/>
      <c r="AM614" s="357"/>
      <c r="AN614" s="357"/>
      <c r="AO614" s="357"/>
      <c r="AP614" s="357"/>
      <c r="AQ614" s="357"/>
      <c r="AR614" s="357"/>
      <c r="AS614" s="357"/>
      <c r="AT614" s="357"/>
      <c r="AU614" s="357"/>
      <c r="AV614" s="357"/>
      <c r="AW614" s="357"/>
      <c r="AX614" s="357"/>
      <c r="AY614" s="357"/>
      <c r="AZ614" s="357"/>
      <c r="BA614" s="357"/>
      <c r="BB614" s="357"/>
      <c r="BC614" s="357"/>
      <c r="BD614" s="357"/>
      <c r="BE614" s="357"/>
      <c r="BF614" s="357"/>
      <c r="BG614" s="357"/>
      <c r="BH614" s="357"/>
      <c r="BI614" s="357"/>
      <c r="BJ614" s="357"/>
      <c r="BK614" s="357"/>
      <c r="BL614" s="357"/>
    </row>
    <row r="615" spans="1:64">
      <c r="A615" s="357"/>
      <c r="B615" s="357"/>
      <c r="C615" s="357"/>
      <c r="D615" s="357"/>
      <c r="E615" s="357"/>
      <c r="F615" s="357"/>
      <c r="G615" s="357"/>
      <c r="H615" s="357"/>
      <c r="I615" s="357"/>
      <c r="J615" s="357"/>
      <c r="K615" s="357"/>
      <c r="L615" s="357"/>
      <c r="M615" s="357"/>
      <c r="N615" s="357"/>
      <c r="O615" s="357"/>
      <c r="P615" s="357"/>
      <c r="Q615" s="357"/>
      <c r="R615" s="357"/>
      <c r="S615" s="357"/>
      <c r="T615" s="357"/>
      <c r="U615" s="357"/>
      <c r="V615" s="357"/>
      <c r="W615" s="357"/>
      <c r="X615" s="357"/>
      <c r="Y615" s="357"/>
      <c r="Z615" s="357"/>
      <c r="AA615" s="357"/>
      <c r="AB615" s="357"/>
      <c r="AC615" s="357"/>
      <c r="AD615" s="357"/>
      <c r="AE615" s="357"/>
      <c r="AF615" s="357"/>
      <c r="AG615" s="357"/>
      <c r="AH615" s="357"/>
      <c r="AI615" s="357"/>
      <c r="AJ615" s="357"/>
      <c r="AK615" s="357"/>
      <c r="AL615" s="357"/>
      <c r="AM615" s="357"/>
      <c r="AN615" s="357"/>
      <c r="AO615" s="357"/>
      <c r="AP615" s="357"/>
      <c r="AQ615" s="357"/>
      <c r="AR615" s="357"/>
      <c r="AS615" s="357"/>
      <c r="AT615" s="357"/>
      <c r="AU615" s="357"/>
      <c r="AV615" s="357"/>
      <c r="AW615" s="357"/>
      <c r="AX615" s="357"/>
      <c r="AY615" s="357"/>
      <c r="AZ615" s="357"/>
      <c r="BA615" s="357"/>
      <c r="BB615" s="357"/>
      <c r="BC615" s="357"/>
      <c r="BD615" s="357"/>
      <c r="BE615" s="357"/>
      <c r="BF615" s="357"/>
      <c r="BG615" s="357"/>
      <c r="BH615" s="357"/>
      <c r="BI615" s="357"/>
      <c r="BJ615" s="357"/>
      <c r="BK615" s="357"/>
      <c r="BL615" s="357"/>
    </row>
    <row r="616" spans="1:64">
      <c r="A616" s="357"/>
      <c r="B616" s="357"/>
      <c r="C616" s="357"/>
      <c r="D616" s="357"/>
      <c r="E616" s="357"/>
      <c r="F616" s="357"/>
      <c r="G616" s="357"/>
      <c r="H616" s="357"/>
      <c r="I616" s="357"/>
      <c r="J616" s="357"/>
      <c r="K616" s="357"/>
      <c r="L616" s="357"/>
      <c r="M616" s="357"/>
      <c r="N616" s="357"/>
      <c r="O616" s="357"/>
      <c r="P616" s="357"/>
      <c r="Q616" s="357"/>
      <c r="R616" s="357"/>
      <c r="S616" s="357"/>
      <c r="T616" s="357"/>
      <c r="U616" s="357"/>
      <c r="V616" s="357"/>
      <c r="W616" s="357"/>
      <c r="X616" s="357"/>
      <c r="Y616" s="357"/>
      <c r="Z616" s="357"/>
      <c r="AA616" s="357"/>
      <c r="AB616" s="357"/>
      <c r="AC616" s="357"/>
      <c r="AD616" s="357"/>
      <c r="AE616" s="357"/>
      <c r="AF616" s="357"/>
      <c r="AG616" s="357"/>
      <c r="AH616" s="357"/>
      <c r="AI616" s="357"/>
      <c r="AJ616" s="357"/>
      <c r="AK616" s="357"/>
      <c r="AL616" s="357"/>
      <c r="AM616" s="357"/>
      <c r="AN616" s="357"/>
      <c r="AO616" s="357"/>
      <c r="AP616" s="357"/>
      <c r="AQ616" s="357"/>
      <c r="AR616" s="357"/>
      <c r="AS616" s="357"/>
      <c r="AT616" s="357"/>
      <c r="AU616" s="357"/>
      <c r="AV616" s="357"/>
      <c r="AW616" s="357"/>
      <c r="AX616" s="357"/>
      <c r="AY616" s="357"/>
      <c r="AZ616" s="357"/>
      <c r="BA616" s="357"/>
      <c r="BB616" s="357"/>
      <c r="BC616" s="357"/>
      <c r="BD616" s="357"/>
      <c r="BE616" s="357"/>
      <c r="BF616" s="357"/>
      <c r="BG616" s="357"/>
      <c r="BH616" s="357"/>
      <c r="BI616" s="357"/>
      <c r="BJ616" s="357"/>
      <c r="BK616" s="357"/>
      <c r="BL616" s="357"/>
    </row>
    <row r="617" spans="1:64">
      <c r="A617" s="357"/>
      <c r="B617" s="357"/>
      <c r="C617" s="357"/>
      <c r="D617" s="357"/>
      <c r="E617" s="357"/>
      <c r="F617" s="357"/>
      <c r="G617" s="357"/>
      <c r="H617" s="357"/>
      <c r="I617" s="357"/>
      <c r="J617" s="357"/>
      <c r="K617" s="357"/>
      <c r="L617" s="357"/>
      <c r="M617" s="357"/>
      <c r="N617" s="357"/>
      <c r="O617" s="357"/>
      <c r="P617" s="357"/>
      <c r="Q617" s="357"/>
      <c r="R617" s="357"/>
      <c r="S617" s="357"/>
      <c r="T617" s="357"/>
      <c r="U617" s="357"/>
      <c r="V617" s="357"/>
      <c r="W617" s="357"/>
      <c r="X617" s="357"/>
      <c r="Y617" s="357"/>
      <c r="Z617" s="357"/>
      <c r="AA617" s="357"/>
      <c r="AB617" s="357"/>
      <c r="AC617" s="357"/>
      <c r="AD617" s="357"/>
      <c r="AE617" s="357"/>
      <c r="AF617" s="357"/>
      <c r="AG617" s="357"/>
      <c r="AH617" s="357"/>
      <c r="AI617" s="357"/>
      <c r="AJ617" s="357"/>
      <c r="AK617" s="357"/>
      <c r="AL617" s="357"/>
      <c r="AM617" s="357"/>
      <c r="AN617" s="357"/>
      <c r="AO617" s="357"/>
      <c r="AP617" s="357"/>
      <c r="AQ617" s="357"/>
      <c r="AR617" s="357"/>
      <c r="AS617" s="357"/>
      <c r="AT617" s="357"/>
      <c r="AU617" s="357"/>
      <c r="AV617" s="357"/>
      <c r="AW617" s="357"/>
      <c r="AX617" s="357"/>
      <c r="AY617" s="357"/>
      <c r="AZ617" s="357"/>
      <c r="BA617" s="357"/>
      <c r="BB617" s="357"/>
      <c r="BC617" s="357"/>
      <c r="BD617" s="357"/>
      <c r="BE617" s="357"/>
      <c r="BF617" s="357"/>
      <c r="BG617" s="357"/>
      <c r="BH617" s="357"/>
      <c r="BI617" s="357"/>
      <c r="BJ617" s="357"/>
      <c r="BK617" s="357"/>
      <c r="BL617" s="357"/>
    </row>
    <row r="618" spans="1:64">
      <c r="A618" s="357"/>
      <c r="B618" s="357"/>
      <c r="C618" s="357"/>
      <c r="D618" s="357"/>
      <c r="E618" s="357"/>
      <c r="F618" s="357"/>
      <c r="G618" s="357"/>
      <c r="H618" s="357"/>
      <c r="I618" s="357"/>
      <c r="J618" s="357"/>
      <c r="K618" s="357"/>
      <c r="L618" s="357"/>
      <c r="M618" s="357"/>
      <c r="N618" s="357"/>
      <c r="O618" s="357"/>
      <c r="P618" s="357"/>
      <c r="Q618" s="357"/>
      <c r="R618" s="357"/>
      <c r="S618" s="357"/>
      <c r="T618" s="357"/>
      <c r="U618" s="357"/>
      <c r="V618" s="357"/>
      <c r="W618" s="357"/>
      <c r="X618" s="357"/>
      <c r="Y618" s="357"/>
      <c r="Z618" s="357"/>
      <c r="AA618" s="357"/>
      <c r="AB618" s="357"/>
      <c r="AC618" s="357"/>
      <c r="AD618" s="357"/>
      <c r="AE618" s="357"/>
      <c r="AF618" s="357"/>
      <c r="AG618" s="357"/>
      <c r="AH618" s="357"/>
      <c r="AI618" s="357"/>
      <c r="AJ618" s="357"/>
      <c r="AK618" s="357"/>
      <c r="AL618" s="357"/>
      <c r="AM618" s="357"/>
      <c r="AN618" s="357"/>
      <c r="AO618" s="357"/>
      <c r="AP618" s="357"/>
      <c r="AQ618" s="357"/>
      <c r="AR618" s="357"/>
      <c r="AS618" s="357"/>
      <c r="AT618" s="357"/>
      <c r="AU618" s="357"/>
      <c r="AV618" s="357"/>
      <c r="AW618" s="357"/>
      <c r="AX618" s="357"/>
      <c r="AY618" s="357"/>
      <c r="AZ618" s="357"/>
      <c r="BA618" s="357"/>
      <c r="BB618" s="357"/>
      <c r="BC618" s="357"/>
      <c r="BD618" s="357"/>
      <c r="BE618" s="357"/>
      <c r="BF618" s="357"/>
      <c r="BG618" s="357"/>
      <c r="BH618" s="357"/>
      <c r="BI618" s="357"/>
      <c r="BJ618" s="357"/>
      <c r="BK618" s="357"/>
      <c r="BL618" s="357"/>
    </row>
    <row r="619" spans="1:64">
      <c r="A619" s="357"/>
      <c r="B619" s="357"/>
      <c r="C619" s="357"/>
      <c r="D619" s="357"/>
      <c r="E619" s="357"/>
      <c r="F619" s="357"/>
      <c r="G619" s="357"/>
      <c r="H619" s="357"/>
      <c r="I619" s="357"/>
      <c r="J619" s="357"/>
      <c r="K619" s="357"/>
      <c r="L619" s="357"/>
      <c r="M619" s="357"/>
      <c r="N619" s="357"/>
      <c r="O619" s="357"/>
      <c r="P619" s="357"/>
      <c r="Q619" s="357"/>
      <c r="R619" s="357"/>
      <c r="S619" s="357"/>
      <c r="T619" s="357"/>
      <c r="U619" s="357"/>
      <c r="V619" s="357"/>
      <c r="W619" s="357"/>
      <c r="X619" s="357"/>
      <c r="Y619" s="357"/>
      <c r="Z619" s="357"/>
      <c r="AA619" s="357"/>
      <c r="AB619" s="357"/>
      <c r="AC619" s="357"/>
      <c r="AD619" s="357"/>
      <c r="AE619" s="357"/>
      <c r="AF619" s="357"/>
      <c r="AG619" s="357"/>
      <c r="AH619" s="357"/>
      <c r="AI619" s="357"/>
      <c r="AJ619" s="357"/>
      <c r="AK619" s="357"/>
      <c r="AL619" s="357"/>
      <c r="AM619" s="357"/>
      <c r="AN619" s="357"/>
      <c r="AO619" s="357"/>
      <c r="AP619" s="357"/>
      <c r="AQ619" s="357"/>
      <c r="AR619" s="357"/>
      <c r="AS619" s="357"/>
      <c r="AT619" s="357"/>
      <c r="AU619" s="357"/>
      <c r="AV619" s="357"/>
      <c r="AW619" s="357"/>
      <c r="AX619" s="357"/>
      <c r="AY619" s="357"/>
      <c r="AZ619" s="357"/>
      <c r="BA619" s="357"/>
      <c r="BB619" s="357"/>
      <c r="BC619" s="357"/>
      <c r="BD619" s="357"/>
      <c r="BE619" s="357"/>
      <c r="BF619" s="357"/>
      <c r="BG619" s="357"/>
      <c r="BH619" s="357"/>
      <c r="BI619" s="357"/>
      <c r="BJ619" s="357"/>
      <c r="BK619" s="357"/>
      <c r="BL619" s="357"/>
    </row>
    <row r="620" spans="1:64">
      <c r="A620" s="357"/>
      <c r="B620" s="357"/>
      <c r="C620" s="357"/>
      <c r="D620" s="357"/>
      <c r="E620" s="357"/>
      <c r="F620" s="357"/>
      <c r="G620" s="357"/>
      <c r="H620" s="357"/>
      <c r="I620" s="357"/>
      <c r="J620" s="357"/>
      <c r="K620" s="357"/>
      <c r="L620" s="357"/>
      <c r="M620" s="357"/>
      <c r="N620" s="357"/>
      <c r="O620" s="357"/>
      <c r="P620" s="357"/>
      <c r="Q620" s="357"/>
      <c r="R620" s="357"/>
      <c r="S620" s="357"/>
      <c r="T620" s="357"/>
      <c r="U620" s="357"/>
      <c r="V620" s="357"/>
      <c r="W620" s="357"/>
      <c r="X620" s="357"/>
      <c r="Y620" s="357"/>
      <c r="Z620" s="357"/>
      <c r="AA620" s="357"/>
      <c r="AB620" s="357"/>
      <c r="AC620" s="357"/>
      <c r="AD620" s="357"/>
      <c r="AE620" s="357"/>
      <c r="AF620" s="357"/>
      <c r="AG620" s="357"/>
      <c r="AH620" s="357"/>
      <c r="AI620" s="357"/>
      <c r="AJ620" s="357"/>
      <c r="AK620" s="357"/>
      <c r="AL620" s="357"/>
      <c r="AM620" s="357"/>
      <c r="AN620" s="357"/>
      <c r="AO620" s="357"/>
      <c r="AP620" s="357"/>
      <c r="AQ620" s="357"/>
      <c r="AR620" s="357"/>
      <c r="AS620" s="357"/>
      <c r="AT620" s="357"/>
      <c r="AU620" s="357"/>
      <c r="AV620" s="357"/>
      <c r="AW620" s="357"/>
      <c r="AX620" s="357"/>
      <c r="AY620" s="357"/>
      <c r="AZ620" s="357"/>
      <c r="BA620" s="357"/>
      <c r="BB620" s="357"/>
      <c r="BC620" s="357"/>
      <c r="BD620" s="357"/>
      <c r="BE620" s="357"/>
      <c r="BF620" s="357"/>
      <c r="BG620" s="357"/>
      <c r="BH620" s="357"/>
      <c r="BI620" s="357"/>
      <c r="BJ620" s="357"/>
      <c r="BK620" s="357"/>
      <c r="BL620" s="357"/>
    </row>
    <row r="621" spans="1:64">
      <c r="A621" s="357"/>
      <c r="B621" s="357"/>
      <c r="C621" s="357"/>
      <c r="D621" s="357"/>
      <c r="E621" s="357"/>
      <c r="F621" s="357"/>
      <c r="G621" s="357"/>
      <c r="H621" s="357"/>
      <c r="I621" s="357"/>
      <c r="J621" s="357"/>
      <c r="K621" s="357"/>
      <c r="L621" s="357"/>
      <c r="M621" s="357"/>
      <c r="N621" s="357"/>
      <c r="O621" s="357"/>
      <c r="P621" s="357"/>
      <c r="Q621" s="357"/>
      <c r="R621" s="357"/>
      <c r="S621" s="357"/>
      <c r="T621" s="357"/>
      <c r="U621" s="357"/>
      <c r="V621" s="357"/>
      <c r="W621" s="357"/>
      <c r="X621" s="357"/>
      <c r="Y621" s="357"/>
      <c r="Z621" s="357"/>
      <c r="AA621" s="357"/>
      <c r="AB621" s="357"/>
      <c r="AC621" s="357"/>
      <c r="AD621" s="357"/>
      <c r="AE621" s="357"/>
      <c r="AF621" s="357"/>
      <c r="AG621" s="357"/>
      <c r="AH621" s="357"/>
      <c r="AI621" s="357"/>
      <c r="AJ621" s="357"/>
      <c r="AK621" s="357"/>
      <c r="AL621" s="357"/>
      <c r="AM621" s="357"/>
      <c r="AN621" s="357"/>
      <c r="AO621" s="357"/>
      <c r="AP621" s="357"/>
      <c r="AQ621" s="357"/>
      <c r="AR621" s="357"/>
      <c r="AS621" s="357"/>
      <c r="AT621" s="357"/>
      <c r="AU621" s="357"/>
      <c r="AV621" s="357"/>
      <c r="AW621" s="357"/>
      <c r="AX621" s="357"/>
      <c r="AY621" s="357"/>
      <c r="AZ621" s="357"/>
      <c r="BA621" s="357"/>
      <c r="BB621" s="357"/>
      <c r="BC621" s="357"/>
      <c r="BD621" s="357"/>
      <c r="BE621" s="357"/>
      <c r="BF621" s="357"/>
      <c r="BG621" s="357"/>
      <c r="BH621" s="357"/>
      <c r="BI621" s="357"/>
      <c r="BJ621" s="357"/>
      <c r="BK621" s="357"/>
      <c r="BL621" s="357"/>
    </row>
    <row r="622" spans="1:64">
      <c r="A622" s="357"/>
      <c r="B622" s="357"/>
      <c r="C622" s="357"/>
      <c r="D622" s="357"/>
      <c r="E622" s="357"/>
      <c r="F622" s="357"/>
      <c r="G622" s="357"/>
      <c r="H622" s="357"/>
      <c r="I622" s="357"/>
      <c r="J622" s="357"/>
      <c r="K622" s="357"/>
      <c r="L622" s="357"/>
      <c r="M622" s="357"/>
      <c r="N622" s="357"/>
      <c r="O622" s="357"/>
      <c r="P622" s="357"/>
      <c r="Q622" s="357"/>
      <c r="R622" s="357"/>
      <c r="S622" s="357"/>
      <c r="T622" s="357"/>
      <c r="U622" s="357"/>
      <c r="V622" s="357"/>
      <c r="W622" s="357"/>
      <c r="X622" s="357"/>
      <c r="Y622" s="357"/>
      <c r="Z622" s="357"/>
      <c r="AA622" s="357"/>
      <c r="AB622" s="357"/>
      <c r="AC622" s="357"/>
      <c r="AD622" s="357"/>
      <c r="AE622" s="357"/>
      <c r="AF622" s="357"/>
      <c r="AG622" s="357"/>
      <c r="AH622" s="357"/>
      <c r="AI622" s="357"/>
      <c r="AJ622" s="357"/>
      <c r="AK622" s="357"/>
      <c r="AL622" s="357"/>
      <c r="AM622" s="357"/>
      <c r="AN622" s="357"/>
      <c r="AO622" s="357"/>
      <c r="AP622" s="357"/>
      <c r="AQ622" s="357"/>
      <c r="AR622" s="357"/>
      <c r="AS622" s="357"/>
      <c r="AT622" s="357"/>
      <c r="AU622" s="357"/>
      <c r="AV622" s="357"/>
      <c r="AW622" s="357"/>
      <c r="AX622" s="357"/>
      <c r="AY622" s="357"/>
      <c r="AZ622" s="357"/>
      <c r="BA622" s="357"/>
      <c r="BB622" s="357"/>
      <c r="BC622" s="357"/>
      <c r="BD622" s="357"/>
      <c r="BE622" s="357"/>
      <c r="BF622" s="357"/>
      <c r="BG622" s="357"/>
      <c r="BH622" s="357"/>
      <c r="BI622" s="357"/>
      <c r="BJ622" s="357"/>
      <c r="BK622" s="357"/>
      <c r="BL622" s="357"/>
    </row>
    <row r="623" spans="1:64">
      <c r="A623" s="357"/>
      <c r="B623" s="357"/>
      <c r="C623" s="357"/>
      <c r="D623" s="357"/>
      <c r="E623" s="357"/>
      <c r="F623" s="357"/>
      <c r="G623" s="357"/>
      <c r="H623" s="357"/>
      <c r="I623" s="357"/>
      <c r="J623" s="357"/>
      <c r="K623" s="357"/>
      <c r="L623" s="357"/>
      <c r="M623" s="357"/>
      <c r="N623" s="357"/>
      <c r="O623" s="357"/>
      <c r="P623" s="357"/>
      <c r="Q623" s="357"/>
      <c r="R623" s="357"/>
      <c r="S623" s="357"/>
      <c r="T623" s="357"/>
      <c r="U623" s="357"/>
      <c r="V623" s="357"/>
      <c r="W623" s="357"/>
      <c r="X623" s="357"/>
      <c r="Y623" s="357"/>
      <c r="Z623" s="357"/>
      <c r="AA623" s="357"/>
      <c r="AB623" s="357"/>
      <c r="AC623" s="357"/>
      <c r="AD623" s="357"/>
      <c r="AE623" s="357"/>
      <c r="AF623" s="357"/>
      <c r="AG623" s="357"/>
      <c r="AH623" s="357"/>
      <c r="AI623" s="357"/>
      <c r="AJ623" s="357"/>
      <c r="AK623" s="357"/>
      <c r="AL623" s="357"/>
      <c r="AM623" s="357"/>
      <c r="AN623" s="357"/>
      <c r="AO623" s="357"/>
      <c r="AP623" s="357"/>
      <c r="AQ623" s="357"/>
      <c r="AR623" s="357"/>
      <c r="AS623" s="357"/>
      <c r="AT623" s="357"/>
      <c r="AU623" s="357"/>
      <c r="AV623" s="357"/>
      <c r="AW623" s="357"/>
      <c r="AX623" s="357"/>
      <c r="AY623" s="357"/>
      <c r="AZ623" s="357"/>
      <c r="BA623" s="357"/>
      <c r="BB623" s="357"/>
      <c r="BC623" s="357"/>
      <c r="BD623" s="357"/>
      <c r="BE623" s="357"/>
      <c r="BF623" s="357"/>
      <c r="BG623" s="357"/>
      <c r="BH623" s="357"/>
      <c r="BI623" s="357"/>
      <c r="BJ623" s="357"/>
      <c r="BK623" s="357"/>
      <c r="BL623" s="357"/>
    </row>
    <row r="624" spans="1:64">
      <c r="A624" s="357"/>
      <c r="B624" s="357"/>
      <c r="C624" s="357"/>
      <c r="D624" s="357"/>
      <c r="E624" s="357"/>
      <c r="F624" s="357"/>
      <c r="G624" s="357"/>
      <c r="H624" s="357"/>
      <c r="I624" s="357"/>
      <c r="J624" s="357"/>
      <c r="K624" s="357"/>
      <c r="L624" s="357"/>
      <c r="M624" s="357"/>
      <c r="N624" s="357"/>
      <c r="O624" s="357"/>
      <c r="P624" s="357"/>
      <c r="Q624" s="357"/>
      <c r="R624" s="357"/>
      <c r="S624" s="357"/>
      <c r="T624" s="357"/>
      <c r="U624" s="357"/>
      <c r="V624" s="357"/>
      <c r="W624" s="357"/>
      <c r="X624" s="357"/>
      <c r="Y624" s="357"/>
      <c r="Z624" s="357"/>
      <c r="AA624" s="357"/>
      <c r="AB624" s="357"/>
      <c r="AC624" s="357"/>
      <c r="AD624" s="357"/>
      <c r="AE624" s="357"/>
      <c r="AF624" s="357"/>
      <c r="AG624" s="357"/>
      <c r="AH624" s="357"/>
      <c r="AI624" s="357"/>
      <c r="AJ624" s="357"/>
      <c r="AK624" s="357"/>
      <c r="AL624" s="357"/>
      <c r="AM624" s="357"/>
      <c r="AN624" s="357"/>
      <c r="AO624" s="357"/>
      <c r="AP624" s="357"/>
      <c r="AQ624" s="357"/>
      <c r="AR624" s="357"/>
      <c r="AS624" s="357"/>
      <c r="AT624" s="357"/>
      <c r="AU624" s="357"/>
      <c r="AV624" s="357"/>
      <c r="AW624" s="357"/>
      <c r="AX624" s="357"/>
      <c r="AY624" s="357"/>
      <c r="AZ624" s="357"/>
      <c r="BA624" s="357"/>
      <c r="BB624" s="357"/>
      <c r="BC624" s="357"/>
      <c r="BD624" s="357"/>
      <c r="BE624" s="357"/>
      <c r="BF624" s="357"/>
      <c r="BG624" s="357"/>
      <c r="BH624" s="357"/>
      <c r="BI624" s="357"/>
      <c r="BJ624" s="357"/>
      <c r="BK624" s="357"/>
      <c r="BL624" s="357"/>
    </row>
    <row r="625" spans="1:64">
      <c r="A625" s="357"/>
      <c r="B625" s="357"/>
      <c r="C625" s="357"/>
      <c r="D625" s="357"/>
      <c r="E625" s="357"/>
      <c r="F625" s="357"/>
      <c r="G625" s="357"/>
      <c r="H625" s="357"/>
      <c r="I625" s="357"/>
      <c r="J625" s="357"/>
      <c r="K625" s="357"/>
      <c r="L625" s="357"/>
      <c r="M625" s="357"/>
      <c r="N625" s="357"/>
      <c r="O625" s="357"/>
      <c r="P625" s="357"/>
      <c r="Q625" s="357"/>
      <c r="R625" s="357"/>
      <c r="S625" s="357"/>
      <c r="T625" s="357"/>
      <c r="U625" s="357"/>
      <c r="V625" s="357"/>
      <c r="W625" s="357"/>
      <c r="X625" s="357"/>
      <c r="Y625" s="357"/>
      <c r="Z625" s="357"/>
      <c r="AA625" s="357"/>
      <c r="AB625" s="357"/>
      <c r="AC625" s="357"/>
      <c r="AD625" s="357"/>
      <c r="AE625" s="357"/>
      <c r="AF625" s="357"/>
      <c r="AG625" s="357"/>
      <c r="AH625" s="357"/>
      <c r="AI625" s="357"/>
      <c r="AJ625" s="357"/>
      <c r="AK625" s="357"/>
      <c r="AL625" s="357"/>
      <c r="AM625" s="357"/>
      <c r="AN625" s="357"/>
      <c r="AO625" s="357"/>
      <c r="AP625" s="357"/>
      <c r="AQ625" s="357"/>
      <c r="AR625" s="357"/>
      <c r="AS625" s="357"/>
      <c r="AT625" s="357"/>
      <c r="AU625" s="357"/>
      <c r="AV625" s="357"/>
      <c r="AW625" s="357"/>
      <c r="AX625" s="357"/>
      <c r="AY625" s="357"/>
      <c r="AZ625" s="357"/>
      <c r="BA625" s="357"/>
      <c r="BB625" s="357"/>
      <c r="BC625" s="357"/>
      <c r="BD625" s="357"/>
      <c r="BE625" s="357"/>
      <c r="BF625" s="357"/>
      <c r="BG625" s="357"/>
      <c r="BH625" s="357"/>
      <c r="BI625" s="357"/>
      <c r="BJ625" s="357"/>
      <c r="BK625" s="357"/>
      <c r="BL625" s="357"/>
    </row>
    <row r="626" spans="1:64">
      <c r="A626" s="357"/>
      <c r="B626" s="357"/>
      <c r="C626" s="357"/>
      <c r="D626" s="357"/>
      <c r="E626" s="357"/>
      <c r="F626" s="357"/>
      <c r="G626" s="357"/>
      <c r="H626" s="357"/>
      <c r="I626" s="357"/>
      <c r="J626" s="357"/>
      <c r="K626" s="357"/>
      <c r="L626" s="357"/>
      <c r="M626" s="357"/>
      <c r="N626" s="357"/>
      <c r="O626" s="357"/>
      <c r="P626" s="357"/>
      <c r="Q626" s="357"/>
      <c r="R626" s="357"/>
      <c r="S626" s="357"/>
      <c r="T626" s="357"/>
      <c r="U626" s="357"/>
      <c r="V626" s="357"/>
      <c r="W626" s="357"/>
      <c r="X626" s="357"/>
      <c r="Y626" s="357"/>
      <c r="Z626" s="357"/>
      <c r="AA626" s="357"/>
      <c r="AB626" s="357"/>
      <c r="AC626" s="357"/>
      <c r="AD626" s="357"/>
      <c r="AE626" s="357"/>
      <c r="AF626" s="357"/>
      <c r="AG626" s="357"/>
      <c r="AH626" s="357"/>
      <c r="AI626" s="357"/>
      <c r="AJ626" s="357"/>
      <c r="AK626" s="357"/>
      <c r="AL626" s="357"/>
      <c r="AM626" s="357"/>
      <c r="AN626" s="357"/>
      <c r="AO626" s="357"/>
      <c r="AP626" s="357"/>
      <c r="AQ626" s="357"/>
      <c r="AR626" s="357"/>
      <c r="AS626" s="357"/>
      <c r="AT626" s="357"/>
      <c r="AU626" s="357"/>
      <c r="AV626" s="357"/>
      <c r="AW626" s="357"/>
      <c r="AX626" s="357"/>
      <c r="AY626" s="357"/>
      <c r="AZ626" s="357"/>
      <c r="BA626" s="357"/>
      <c r="BB626" s="357"/>
      <c r="BC626" s="357"/>
      <c r="BD626" s="357"/>
      <c r="BE626" s="357"/>
      <c r="BF626" s="357"/>
      <c r="BG626" s="357"/>
      <c r="BH626" s="357"/>
      <c r="BI626" s="357"/>
      <c r="BJ626" s="357"/>
      <c r="BK626" s="357"/>
      <c r="BL626" s="357"/>
    </row>
    <row r="627" spans="1:64">
      <c r="A627" s="357"/>
      <c r="B627" s="357"/>
      <c r="C627" s="357"/>
      <c r="D627" s="357"/>
      <c r="E627" s="357"/>
      <c r="F627" s="357"/>
      <c r="G627" s="357"/>
      <c r="H627" s="357"/>
      <c r="I627" s="357"/>
      <c r="J627" s="357"/>
      <c r="K627" s="357"/>
      <c r="L627" s="357"/>
      <c r="M627" s="357"/>
      <c r="N627" s="357"/>
      <c r="O627" s="357"/>
      <c r="P627" s="357"/>
      <c r="Q627" s="357"/>
      <c r="R627" s="357"/>
      <c r="S627" s="357"/>
      <c r="T627" s="357"/>
      <c r="U627" s="357"/>
      <c r="V627" s="357"/>
      <c r="W627" s="357"/>
      <c r="X627" s="357"/>
      <c r="Y627" s="357"/>
      <c r="Z627" s="357"/>
      <c r="AA627" s="357"/>
      <c r="AB627" s="357"/>
      <c r="AC627" s="357"/>
      <c r="AD627" s="357"/>
      <c r="AE627" s="357"/>
      <c r="AF627" s="357"/>
      <c r="AG627" s="357"/>
      <c r="AH627" s="357"/>
      <c r="AI627" s="357"/>
      <c r="AJ627" s="357"/>
      <c r="AK627" s="357"/>
      <c r="AL627" s="357"/>
      <c r="AM627" s="357"/>
      <c r="AN627" s="357"/>
      <c r="AO627" s="357"/>
      <c r="AP627" s="357"/>
      <c r="AQ627" s="357"/>
      <c r="AR627" s="357"/>
      <c r="AS627" s="357"/>
      <c r="AT627" s="357"/>
      <c r="AU627" s="357"/>
      <c r="AV627" s="357"/>
      <c r="AW627" s="357"/>
      <c r="AX627" s="357"/>
      <c r="AY627" s="357"/>
      <c r="AZ627" s="357"/>
      <c r="BA627" s="357"/>
      <c r="BB627" s="357"/>
      <c r="BC627" s="357"/>
      <c r="BD627" s="357"/>
      <c r="BE627" s="357"/>
      <c r="BF627" s="357"/>
      <c r="BG627" s="357"/>
      <c r="BH627" s="357"/>
      <c r="BI627" s="357"/>
      <c r="BJ627" s="357"/>
      <c r="BK627" s="357"/>
      <c r="BL627" s="357"/>
    </row>
    <row r="628" spans="1:64">
      <c r="A628" s="357"/>
      <c r="B628" s="357"/>
      <c r="C628" s="357"/>
      <c r="D628" s="357"/>
      <c r="E628" s="357"/>
      <c r="F628" s="357"/>
      <c r="G628" s="357"/>
      <c r="H628" s="357"/>
      <c r="I628" s="357"/>
      <c r="J628" s="357"/>
      <c r="K628" s="357"/>
      <c r="L628" s="357"/>
      <c r="M628" s="357"/>
      <c r="N628" s="357"/>
      <c r="O628" s="357"/>
      <c r="P628" s="357"/>
      <c r="Q628" s="357"/>
      <c r="R628" s="357"/>
      <c r="S628" s="357"/>
      <c r="T628" s="357"/>
      <c r="U628" s="357"/>
      <c r="V628" s="357"/>
      <c r="W628" s="357"/>
      <c r="X628" s="357"/>
      <c r="Y628" s="357"/>
      <c r="Z628" s="357"/>
      <c r="AA628" s="357"/>
      <c r="AB628" s="357"/>
      <c r="AC628" s="357"/>
      <c r="AD628" s="357"/>
      <c r="AE628" s="357"/>
      <c r="AF628" s="357"/>
      <c r="AG628" s="357"/>
      <c r="AH628" s="357"/>
      <c r="AI628" s="357"/>
      <c r="AJ628" s="357"/>
      <c r="AK628" s="357"/>
      <c r="AL628" s="357"/>
      <c r="AM628" s="357"/>
      <c r="AN628" s="357"/>
      <c r="AO628" s="357"/>
      <c r="AP628" s="357"/>
      <c r="AQ628" s="357"/>
      <c r="AR628" s="357"/>
      <c r="AS628" s="357"/>
      <c r="AT628" s="357"/>
      <c r="AU628" s="357"/>
      <c r="AV628" s="357"/>
      <c r="AW628" s="357"/>
      <c r="AX628" s="357"/>
      <c r="AY628" s="357"/>
      <c r="AZ628" s="357"/>
      <c r="BA628" s="357"/>
      <c r="BB628" s="357"/>
      <c r="BC628" s="357"/>
      <c r="BD628" s="357"/>
      <c r="BE628" s="357"/>
      <c r="BF628" s="357"/>
      <c r="BG628" s="357"/>
      <c r="BH628" s="357"/>
      <c r="BI628" s="357"/>
      <c r="BJ628" s="357"/>
      <c r="BK628" s="357"/>
      <c r="BL628" s="357"/>
    </row>
    <row r="629" spans="1:64">
      <c r="A629" s="357"/>
      <c r="B629" s="357"/>
      <c r="C629" s="357"/>
      <c r="D629" s="357"/>
      <c r="E629" s="357"/>
      <c r="F629" s="357"/>
      <c r="G629" s="357"/>
      <c r="H629" s="357"/>
      <c r="I629" s="357"/>
      <c r="J629" s="357"/>
      <c r="K629" s="357"/>
      <c r="L629" s="357"/>
      <c r="M629" s="357"/>
      <c r="N629" s="357"/>
      <c r="O629" s="357"/>
      <c r="P629" s="357"/>
      <c r="Q629" s="357"/>
      <c r="R629" s="357"/>
      <c r="S629" s="357"/>
      <c r="T629" s="357"/>
      <c r="U629" s="357"/>
      <c r="V629" s="357"/>
      <c r="W629" s="357"/>
      <c r="X629" s="357"/>
      <c r="Y629" s="357"/>
      <c r="Z629" s="357"/>
      <c r="AA629" s="357"/>
      <c r="AB629" s="357"/>
      <c r="AC629" s="357"/>
      <c r="AD629" s="357"/>
      <c r="AE629" s="357"/>
      <c r="AF629" s="357"/>
      <c r="AG629" s="357"/>
      <c r="AH629" s="357"/>
      <c r="AI629" s="357"/>
      <c r="AJ629" s="357"/>
      <c r="AK629" s="357"/>
      <c r="AL629" s="357"/>
      <c r="AM629" s="357"/>
      <c r="AN629" s="357"/>
      <c r="AO629" s="357"/>
      <c r="AP629" s="357"/>
      <c r="AQ629" s="357"/>
      <c r="AR629" s="357"/>
      <c r="AS629" s="357"/>
      <c r="AT629" s="357"/>
      <c r="AU629" s="357"/>
      <c r="AV629" s="357"/>
      <c r="AW629" s="357"/>
      <c r="AX629" s="357"/>
      <c r="AY629" s="357"/>
      <c r="AZ629" s="357"/>
      <c r="BA629" s="357"/>
      <c r="BB629" s="357"/>
      <c r="BC629" s="357"/>
      <c r="BD629" s="357"/>
      <c r="BE629" s="357"/>
      <c r="BF629" s="357"/>
      <c r="BG629" s="357"/>
      <c r="BH629" s="357"/>
      <c r="BI629" s="357"/>
      <c r="BJ629" s="357"/>
      <c r="BK629" s="357"/>
      <c r="BL629" s="357"/>
    </row>
    <row r="630" spans="1:64">
      <c r="A630" s="357"/>
      <c r="B630" s="357"/>
      <c r="C630" s="357"/>
      <c r="D630" s="357"/>
      <c r="E630" s="357"/>
      <c r="F630" s="357"/>
      <c r="G630" s="357"/>
      <c r="H630" s="357"/>
      <c r="I630" s="357"/>
      <c r="J630" s="357"/>
      <c r="K630" s="357"/>
      <c r="L630" s="357"/>
      <c r="M630" s="357"/>
      <c r="N630" s="357"/>
      <c r="O630" s="357"/>
      <c r="P630" s="357"/>
      <c r="Q630" s="357"/>
      <c r="R630" s="357"/>
      <c r="S630" s="357"/>
      <c r="T630" s="357"/>
      <c r="U630" s="357"/>
      <c r="V630" s="357"/>
      <c r="W630" s="357"/>
      <c r="X630" s="357"/>
      <c r="Y630" s="357"/>
      <c r="Z630" s="357"/>
      <c r="AA630" s="357"/>
      <c r="AB630" s="357"/>
      <c r="AC630" s="357"/>
      <c r="AD630" s="357"/>
      <c r="AE630" s="357"/>
      <c r="AF630" s="357"/>
      <c r="AG630" s="357"/>
      <c r="AH630" s="357"/>
      <c r="AI630" s="357"/>
      <c r="AJ630" s="357"/>
      <c r="AK630" s="357"/>
      <c r="AL630" s="357"/>
      <c r="AM630" s="357"/>
      <c r="AN630" s="357"/>
      <c r="AO630" s="357"/>
      <c r="AP630" s="357"/>
      <c r="AQ630" s="357"/>
      <c r="AR630" s="357"/>
      <c r="AS630" s="357"/>
      <c r="AT630" s="357"/>
      <c r="AU630" s="357"/>
      <c r="AV630" s="357"/>
      <c r="AW630" s="357"/>
      <c r="AX630" s="357"/>
      <c r="AY630" s="357"/>
      <c r="AZ630" s="357"/>
      <c r="BA630" s="357"/>
      <c r="BB630" s="357"/>
      <c r="BC630" s="357"/>
      <c r="BD630" s="357"/>
      <c r="BE630" s="357"/>
      <c r="BF630" s="357"/>
      <c r="BG630" s="357"/>
      <c r="BH630" s="357"/>
      <c r="BI630" s="357"/>
      <c r="BJ630" s="357"/>
      <c r="BK630" s="357"/>
      <c r="BL630" s="357"/>
    </row>
    <row r="631" spans="1:64">
      <c r="A631" s="357"/>
      <c r="B631" s="357"/>
      <c r="C631" s="357"/>
      <c r="D631" s="357"/>
      <c r="E631" s="357"/>
      <c r="F631" s="357"/>
      <c r="G631" s="357"/>
      <c r="H631" s="357"/>
      <c r="I631" s="357"/>
      <c r="J631" s="357"/>
      <c r="K631" s="357"/>
      <c r="L631" s="357"/>
      <c r="M631" s="357"/>
      <c r="N631" s="357"/>
      <c r="O631" s="357"/>
      <c r="P631" s="357"/>
      <c r="Q631" s="357"/>
      <c r="R631" s="357"/>
      <c r="S631" s="357"/>
      <c r="T631" s="357"/>
      <c r="U631" s="357"/>
      <c r="V631" s="357"/>
      <c r="W631" s="357"/>
      <c r="X631" s="357"/>
      <c r="Y631" s="357"/>
      <c r="Z631" s="357"/>
      <c r="AA631" s="357"/>
      <c r="AB631" s="357"/>
      <c r="AC631" s="357"/>
      <c r="AD631" s="357"/>
      <c r="AE631" s="357"/>
      <c r="AF631" s="357"/>
      <c r="AG631" s="357"/>
      <c r="AH631" s="357"/>
      <c r="AI631" s="357"/>
      <c r="AJ631" s="357"/>
      <c r="AK631" s="357"/>
      <c r="AL631" s="357"/>
      <c r="AM631" s="357"/>
      <c r="AN631" s="357"/>
      <c r="AO631" s="357"/>
      <c r="AP631" s="357"/>
      <c r="AQ631" s="357"/>
      <c r="AR631" s="357"/>
      <c r="AS631" s="357"/>
      <c r="AT631" s="357"/>
      <c r="AU631" s="357"/>
      <c r="AV631" s="357"/>
      <c r="AW631" s="357"/>
      <c r="AX631" s="357"/>
      <c r="AY631" s="357"/>
      <c r="AZ631" s="357"/>
      <c r="BA631" s="357"/>
      <c r="BB631" s="357"/>
      <c r="BC631" s="357"/>
      <c r="BD631" s="357"/>
      <c r="BE631" s="357"/>
      <c r="BF631" s="357"/>
      <c r="BG631" s="357"/>
      <c r="BH631" s="357"/>
      <c r="BI631" s="357"/>
      <c r="BJ631" s="357"/>
      <c r="BK631" s="357"/>
      <c r="BL631" s="357"/>
    </row>
    <row r="632" spans="1:64">
      <c r="A632" s="357"/>
      <c r="B632" s="357"/>
      <c r="C632" s="357"/>
      <c r="D632" s="357"/>
      <c r="E632" s="357"/>
      <c r="F632" s="357"/>
      <c r="G632" s="357"/>
      <c r="H632" s="357"/>
      <c r="I632" s="357"/>
      <c r="J632" s="357"/>
      <c r="K632" s="357"/>
      <c r="L632" s="357"/>
      <c r="M632" s="357"/>
      <c r="N632" s="357"/>
      <c r="O632" s="357"/>
      <c r="P632" s="357"/>
      <c r="Q632" s="357"/>
      <c r="R632" s="357"/>
      <c r="S632" s="357"/>
      <c r="T632" s="357"/>
      <c r="U632" s="357"/>
      <c r="V632" s="357"/>
      <c r="W632" s="357"/>
      <c r="X632" s="357"/>
      <c r="Y632" s="357"/>
      <c r="Z632" s="357"/>
      <c r="AA632" s="357"/>
      <c r="AB632" s="357"/>
      <c r="AC632" s="357"/>
      <c r="AD632" s="357"/>
      <c r="AE632" s="357"/>
      <c r="AF632" s="357"/>
      <c r="AG632" s="357"/>
      <c r="AH632" s="357"/>
      <c r="AI632" s="357"/>
      <c r="AJ632" s="357"/>
      <c r="AK632" s="357"/>
      <c r="AL632" s="357"/>
      <c r="AM632" s="357"/>
      <c r="AN632" s="357"/>
      <c r="AO632" s="357"/>
      <c r="AP632" s="357"/>
      <c r="AQ632" s="357"/>
      <c r="AR632" s="357"/>
      <c r="AS632" s="357"/>
      <c r="AT632" s="357"/>
      <c r="AU632" s="357"/>
      <c r="AV632" s="357"/>
      <c r="AW632" s="357"/>
      <c r="AX632" s="357"/>
      <c r="AY632" s="357"/>
      <c r="AZ632" s="357"/>
      <c r="BA632" s="357"/>
      <c r="BB632" s="357"/>
      <c r="BC632" s="357"/>
      <c r="BD632" s="357"/>
      <c r="BE632" s="357"/>
      <c r="BF632" s="357"/>
      <c r="BG632" s="357"/>
      <c r="BH632" s="357"/>
      <c r="BI632" s="357"/>
      <c r="BJ632" s="357"/>
      <c r="BK632" s="357"/>
      <c r="BL632" s="357"/>
    </row>
    <row r="633" spans="1:64">
      <c r="A633" s="357"/>
      <c r="B633" s="357"/>
      <c r="C633" s="357"/>
      <c r="D633" s="357"/>
      <c r="E633" s="357"/>
      <c r="F633" s="357"/>
      <c r="G633" s="357"/>
      <c r="H633" s="357"/>
      <c r="I633" s="357"/>
      <c r="J633" s="357"/>
      <c r="K633" s="357"/>
      <c r="L633" s="357"/>
      <c r="M633" s="357"/>
      <c r="N633" s="357"/>
      <c r="O633" s="357"/>
      <c r="P633" s="357"/>
      <c r="Q633" s="357"/>
      <c r="R633" s="357"/>
      <c r="S633" s="357"/>
      <c r="T633" s="357"/>
      <c r="U633" s="357"/>
      <c r="V633" s="357"/>
      <c r="W633" s="357"/>
      <c r="X633" s="357"/>
      <c r="Y633" s="357"/>
      <c r="Z633" s="357"/>
      <c r="AA633" s="357"/>
      <c r="AB633" s="357"/>
      <c r="AC633" s="357"/>
      <c r="AD633" s="357"/>
      <c r="AE633" s="357"/>
      <c r="AF633" s="357"/>
      <c r="AG633" s="357"/>
      <c r="AH633" s="357"/>
      <c r="AI633" s="357"/>
      <c r="AJ633" s="357"/>
      <c r="AK633" s="357"/>
      <c r="AL633" s="357"/>
      <c r="AM633" s="357"/>
      <c r="AN633" s="357"/>
      <c r="AO633" s="357"/>
      <c r="AP633" s="357"/>
      <c r="AQ633" s="357"/>
      <c r="AR633" s="357"/>
      <c r="AS633" s="357"/>
      <c r="AT633" s="357"/>
      <c r="AU633" s="357"/>
      <c r="AV633" s="357"/>
      <c r="AW633" s="357"/>
      <c r="AX633" s="357"/>
      <c r="AY633" s="357"/>
      <c r="AZ633" s="357"/>
      <c r="BA633" s="357"/>
      <c r="BB633" s="357"/>
      <c r="BC633" s="357"/>
      <c r="BD633" s="357"/>
      <c r="BE633" s="357"/>
      <c r="BF633" s="357"/>
      <c r="BG633" s="357"/>
      <c r="BH633" s="357"/>
      <c r="BI633" s="357"/>
      <c r="BJ633" s="357"/>
      <c r="BK633" s="357"/>
      <c r="BL633" s="357"/>
    </row>
    <row r="634" spans="1:64">
      <c r="A634" s="357"/>
      <c r="B634" s="357"/>
      <c r="C634" s="357"/>
      <c r="D634" s="357"/>
      <c r="E634" s="357"/>
      <c r="F634" s="357"/>
      <c r="G634" s="357"/>
      <c r="H634" s="357"/>
      <c r="I634" s="357"/>
      <c r="J634" s="357"/>
      <c r="K634" s="357"/>
      <c r="L634" s="357"/>
      <c r="M634" s="357"/>
      <c r="N634" s="357"/>
      <c r="O634" s="357"/>
      <c r="P634" s="357"/>
      <c r="Q634" s="357"/>
      <c r="R634" s="357"/>
      <c r="S634" s="357"/>
      <c r="T634" s="357"/>
      <c r="U634" s="357"/>
      <c r="V634" s="357"/>
      <c r="W634" s="357"/>
      <c r="X634" s="357"/>
      <c r="Y634" s="357"/>
      <c r="Z634" s="357"/>
      <c r="AA634" s="357"/>
      <c r="AB634" s="357"/>
      <c r="AC634" s="357"/>
      <c r="AD634" s="357"/>
      <c r="AE634" s="357"/>
      <c r="AF634" s="357"/>
      <c r="AG634" s="357"/>
      <c r="AH634" s="357"/>
      <c r="AI634" s="357"/>
      <c r="AJ634" s="357"/>
      <c r="AK634" s="357"/>
      <c r="AL634" s="357"/>
      <c r="AM634" s="357"/>
      <c r="AN634" s="357"/>
      <c r="AO634" s="357"/>
      <c r="AP634" s="357"/>
      <c r="AQ634" s="357"/>
      <c r="AR634" s="357"/>
      <c r="AS634" s="357"/>
      <c r="AT634" s="357"/>
      <c r="AU634" s="357"/>
      <c r="AV634" s="357"/>
      <c r="AW634" s="357"/>
      <c r="AX634" s="357"/>
      <c r="AY634" s="357"/>
      <c r="AZ634" s="357"/>
      <c r="BA634" s="357"/>
      <c r="BB634" s="357"/>
      <c r="BC634" s="357"/>
      <c r="BD634" s="357"/>
      <c r="BE634" s="357"/>
      <c r="BF634" s="357"/>
      <c r="BG634" s="357"/>
      <c r="BH634" s="357"/>
      <c r="BI634" s="357"/>
      <c r="BJ634" s="357"/>
      <c r="BK634" s="357"/>
      <c r="BL634" s="357"/>
    </row>
    <row r="635" spans="1:64">
      <c r="A635" s="357"/>
      <c r="B635" s="357"/>
      <c r="C635" s="357"/>
      <c r="D635" s="357"/>
      <c r="E635" s="357"/>
      <c r="F635" s="357"/>
      <c r="G635" s="357"/>
      <c r="H635" s="357"/>
      <c r="I635" s="357"/>
      <c r="J635" s="357"/>
      <c r="K635" s="357"/>
      <c r="L635" s="357"/>
      <c r="M635" s="357"/>
      <c r="N635" s="357"/>
      <c r="O635" s="357"/>
      <c r="P635" s="357"/>
      <c r="Q635" s="357"/>
      <c r="R635" s="357"/>
      <c r="S635" s="357"/>
      <c r="T635" s="357"/>
      <c r="U635" s="357"/>
      <c r="V635" s="357"/>
      <c r="W635" s="357"/>
      <c r="X635" s="357"/>
      <c r="Y635" s="357"/>
      <c r="Z635" s="357"/>
      <c r="AA635" s="357"/>
      <c r="AB635" s="357"/>
      <c r="AC635" s="357"/>
      <c r="AD635" s="357"/>
      <c r="AE635" s="357"/>
      <c r="AF635" s="357"/>
      <c r="AG635" s="357"/>
      <c r="AH635" s="357"/>
      <c r="AI635" s="357"/>
      <c r="AJ635" s="357"/>
      <c r="AK635" s="357"/>
      <c r="AL635" s="357"/>
      <c r="AM635" s="357"/>
      <c r="AN635" s="357"/>
      <c r="AO635" s="357"/>
      <c r="AP635" s="357"/>
      <c r="AQ635" s="357"/>
      <c r="AR635" s="357"/>
      <c r="AS635" s="357"/>
      <c r="AT635" s="357"/>
      <c r="AU635" s="357"/>
      <c r="AV635" s="357"/>
      <c r="AW635" s="357"/>
      <c r="AX635" s="357"/>
      <c r="AY635" s="357"/>
      <c r="AZ635" s="357"/>
      <c r="BA635" s="357"/>
      <c r="BB635" s="357"/>
      <c r="BC635" s="357"/>
      <c r="BD635" s="357"/>
      <c r="BE635" s="357"/>
      <c r="BF635" s="357"/>
      <c r="BG635" s="357"/>
      <c r="BH635" s="357"/>
      <c r="BI635" s="357"/>
      <c r="BJ635" s="357"/>
      <c r="BK635" s="357"/>
      <c r="BL635" s="357"/>
    </row>
    <row r="636" spans="1:64">
      <c r="A636" s="357"/>
      <c r="B636" s="357"/>
      <c r="C636" s="357"/>
      <c r="D636" s="357"/>
      <c r="E636" s="357"/>
      <c r="F636" s="357"/>
      <c r="G636" s="357"/>
      <c r="H636" s="357"/>
      <c r="I636" s="357"/>
      <c r="J636" s="357"/>
      <c r="K636" s="357"/>
      <c r="L636" s="357"/>
      <c r="M636" s="357"/>
      <c r="N636" s="357"/>
      <c r="O636" s="357"/>
      <c r="P636" s="357"/>
      <c r="Q636" s="357"/>
      <c r="R636" s="357"/>
      <c r="S636" s="357"/>
      <c r="T636" s="357"/>
      <c r="U636" s="357"/>
      <c r="V636" s="357"/>
      <c r="W636" s="357"/>
      <c r="X636" s="357"/>
      <c r="Y636" s="357"/>
      <c r="Z636" s="357"/>
      <c r="AA636" s="357"/>
      <c r="AB636" s="357"/>
      <c r="AC636" s="357"/>
      <c r="AD636" s="357"/>
      <c r="AE636" s="357"/>
      <c r="AF636" s="357"/>
      <c r="AG636" s="357"/>
      <c r="AH636" s="357"/>
      <c r="AI636" s="357"/>
      <c r="AJ636" s="357"/>
      <c r="AK636" s="357"/>
      <c r="AL636" s="357"/>
      <c r="AM636" s="357"/>
      <c r="AN636" s="357"/>
      <c r="AO636" s="357"/>
      <c r="AP636" s="357"/>
      <c r="AQ636" s="357"/>
      <c r="AR636" s="357"/>
      <c r="AS636" s="357"/>
      <c r="AT636" s="357"/>
      <c r="AU636" s="357"/>
      <c r="AV636" s="357"/>
      <c r="AW636" s="357"/>
      <c r="AX636" s="357"/>
      <c r="AY636" s="357"/>
      <c r="AZ636" s="357"/>
      <c r="BA636" s="357"/>
      <c r="BB636" s="357"/>
      <c r="BC636" s="357"/>
      <c r="BD636" s="357"/>
      <c r="BE636" s="357"/>
      <c r="BF636" s="357"/>
      <c r="BG636" s="357"/>
      <c r="BH636" s="357"/>
      <c r="BI636" s="357"/>
      <c r="BJ636" s="357"/>
      <c r="BK636" s="357"/>
      <c r="BL636" s="357"/>
    </row>
    <row r="637" spans="1:64">
      <c r="A637" s="357"/>
      <c r="B637" s="357"/>
      <c r="C637" s="357"/>
      <c r="D637" s="357"/>
      <c r="E637" s="357"/>
      <c r="F637" s="357"/>
      <c r="G637" s="357"/>
      <c r="H637" s="357"/>
      <c r="I637" s="357"/>
      <c r="J637" s="357"/>
      <c r="K637" s="357"/>
      <c r="L637" s="357"/>
      <c r="M637" s="357"/>
      <c r="N637" s="357"/>
      <c r="O637" s="357"/>
      <c r="P637" s="357"/>
      <c r="Q637" s="357"/>
      <c r="R637" s="357"/>
      <c r="S637" s="357"/>
      <c r="T637" s="357"/>
      <c r="U637" s="357"/>
      <c r="V637" s="357"/>
      <c r="W637" s="357"/>
      <c r="X637" s="357"/>
      <c r="Y637" s="357"/>
      <c r="Z637" s="357"/>
      <c r="AA637" s="357"/>
      <c r="AB637" s="357"/>
      <c r="AC637" s="357"/>
      <c r="AD637" s="357"/>
      <c r="AE637" s="357"/>
      <c r="AF637" s="357"/>
      <c r="AG637" s="357"/>
      <c r="AH637" s="357"/>
      <c r="AI637" s="357"/>
      <c r="AJ637" s="357"/>
      <c r="AK637" s="357"/>
      <c r="AL637" s="357"/>
      <c r="AM637" s="357"/>
      <c r="AN637" s="357"/>
      <c r="AO637" s="357"/>
      <c r="AP637" s="357"/>
      <c r="AQ637" s="357"/>
      <c r="AR637" s="357"/>
      <c r="AS637" s="357"/>
      <c r="AT637" s="357"/>
      <c r="AU637" s="357"/>
      <c r="AV637" s="357"/>
      <c r="AW637" s="357"/>
      <c r="AX637" s="357"/>
      <c r="AY637" s="357"/>
      <c r="AZ637" s="357"/>
      <c r="BA637" s="357"/>
      <c r="BB637" s="357"/>
      <c r="BC637" s="357"/>
      <c r="BD637" s="357"/>
      <c r="BE637" s="357"/>
      <c r="BF637" s="357"/>
      <c r="BG637" s="357"/>
      <c r="BH637" s="357"/>
      <c r="BI637" s="357"/>
      <c r="BJ637" s="357"/>
      <c r="BK637" s="357"/>
      <c r="BL637" s="357"/>
    </row>
    <row r="638" spans="1:64">
      <c r="A638" s="357"/>
      <c r="B638" s="357"/>
      <c r="C638" s="357"/>
      <c r="D638" s="357"/>
      <c r="E638" s="357"/>
      <c r="F638" s="357"/>
      <c r="G638" s="357"/>
      <c r="H638" s="357"/>
      <c r="I638" s="357"/>
      <c r="J638" s="357"/>
      <c r="K638" s="357"/>
      <c r="L638" s="357"/>
      <c r="M638" s="357"/>
      <c r="N638" s="357"/>
      <c r="O638" s="357"/>
      <c r="P638" s="357"/>
      <c r="Q638" s="357"/>
      <c r="R638" s="357"/>
      <c r="S638" s="357"/>
      <c r="T638" s="357"/>
      <c r="U638" s="357"/>
      <c r="V638" s="357"/>
      <c r="W638" s="357"/>
      <c r="X638" s="357"/>
      <c r="Y638" s="357"/>
      <c r="Z638" s="357"/>
      <c r="AA638" s="357"/>
      <c r="AB638" s="357"/>
      <c r="AC638" s="357"/>
      <c r="AD638" s="357"/>
      <c r="AE638" s="357"/>
      <c r="AF638" s="357"/>
      <c r="AG638" s="357"/>
      <c r="AH638" s="357"/>
      <c r="AI638" s="357"/>
      <c r="AJ638" s="357"/>
      <c r="AK638" s="357"/>
      <c r="AL638" s="357"/>
      <c r="AM638" s="357"/>
      <c r="AN638" s="357"/>
      <c r="AO638" s="357"/>
      <c r="AP638" s="357"/>
      <c r="AQ638" s="357"/>
      <c r="AR638" s="357"/>
      <c r="AS638" s="357"/>
      <c r="AT638" s="357"/>
      <c r="AU638" s="357"/>
      <c r="AV638" s="357"/>
      <c r="AW638" s="357"/>
      <c r="AX638" s="357"/>
      <c r="AY638" s="357"/>
      <c r="AZ638" s="357"/>
      <c r="BA638" s="357"/>
      <c r="BB638" s="357"/>
      <c r="BC638" s="357"/>
      <c r="BD638" s="357"/>
      <c r="BE638" s="357"/>
      <c r="BF638" s="357"/>
      <c r="BG638" s="357"/>
      <c r="BH638" s="357"/>
      <c r="BI638" s="357"/>
      <c r="BJ638" s="357"/>
      <c r="BK638" s="357"/>
      <c r="BL638" s="357"/>
    </row>
    <row r="639" spans="1:64">
      <c r="A639" s="357"/>
      <c r="B639" s="357"/>
      <c r="C639" s="357"/>
      <c r="D639" s="357"/>
      <c r="E639" s="357"/>
      <c r="F639" s="357"/>
      <c r="G639" s="357"/>
      <c r="H639" s="357"/>
      <c r="I639" s="357"/>
      <c r="J639" s="357"/>
      <c r="K639" s="357"/>
      <c r="L639" s="357"/>
      <c r="M639" s="357"/>
      <c r="N639" s="357"/>
      <c r="O639" s="357"/>
      <c r="P639" s="357"/>
      <c r="Q639" s="357"/>
      <c r="R639" s="357"/>
      <c r="S639" s="357"/>
      <c r="T639" s="357"/>
      <c r="U639" s="357"/>
      <c r="V639" s="357"/>
      <c r="W639" s="357"/>
      <c r="X639" s="357"/>
      <c r="Y639" s="357"/>
      <c r="Z639" s="357"/>
      <c r="AA639" s="357"/>
      <c r="AB639" s="357"/>
      <c r="AC639" s="357"/>
      <c r="AD639" s="357"/>
      <c r="AE639" s="357"/>
      <c r="AF639" s="357"/>
      <c r="AG639" s="357"/>
      <c r="AH639" s="357"/>
      <c r="AI639" s="357"/>
      <c r="AJ639" s="357"/>
      <c r="AK639" s="357"/>
      <c r="AL639" s="357"/>
      <c r="AM639" s="357"/>
      <c r="AN639" s="357"/>
      <c r="AO639" s="357"/>
      <c r="AP639" s="357"/>
      <c r="AQ639" s="357"/>
      <c r="AR639" s="357"/>
      <c r="AS639" s="357"/>
      <c r="AT639" s="357"/>
      <c r="AU639" s="357"/>
      <c r="AV639" s="357"/>
      <c r="AW639" s="357"/>
      <c r="AX639" s="357"/>
      <c r="AY639" s="357"/>
      <c r="AZ639" s="357"/>
      <c r="BA639" s="357"/>
      <c r="BB639" s="357"/>
      <c r="BC639" s="357"/>
      <c r="BD639" s="357"/>
      <c r="BE639" s="357"/>
      <c r="BF639" s="357"/>
      <c r="BG639" s="357"/>
      <c r="BH639" s="357"/>
      <c r="BI639" s="357"/>
      <c r="BJ639" s="357"/>
      <c r="BK639" s="357"/>
      <c r="BL639" s="357"/>
    </row>
    <row r="640" spans="1:64">
      <c r="A640" s="357"/>
      <c r="B640" s="357"/>
      <c r="C640" s="357"/>
      <c r="D640" s="357"/>
      <c r="E640" s="357"/>
      <c r="F640" s="357"/>
      <c r="G640" s="357"/>
      <c r="H640" s="357"/>
      <c r="I640" s="357"/>
      <c r="J640" s="357"/>
      <c r="K640" s="357"/>
      <c r="L640" s="357"/>
      <c r="M640" s="357"/>
      <c r="N640" s="357"/>
      <c r="O640" s="357"/>
      <c r="P640" s="357"/>
      <c r="Q640" s="357"/>
      <c r="R640" s="357"/>
      <c r="S640" s="357"/>
      <c r="T640" s="357"/>
      <c r="U640" s="357"/>
      <c r="V640" s="357"/>
      <c r="W640" s="357"/>
      <c r="X640" s="357"/>
      <c r="Y640" s="357"/>
      <c r="Z640" s="357"/>
      <c r="AA640" s="357"/>
      <c r="AB640" s="357"/>
      <c r="AC640" s="357"/>
      <c r="AD640" s="357"/>
      <c r="AE640" s="357"/>
      <c r="AF640" s="357"/>
      <c r="AG640" s="357"/>
      <c r="AH640" s="357"/>
      <c r="AI640" s="357"/>
      <c r="AJ640" s="357"/>
      <c r="AK640" s="357"/>
      <c r="AL640" s="357"/>
      <c r="AM640" s="357"/>
      <c r="AN640" s="357"/>
      <c r="AO640" s="357"/>
      <c r="AP640" s="357"/>
      <c r="AQ640" s="357"/>
      <c r="AR640" s="357"/>
      <c r="AS640" s="357"/>
      <c r="AT640" s="357"/>
      <c r="AU640" s="357"/>
      <c r="AV640" s="357"/>
      <c r="AW640" s="357"/>
      <c r="AX640" s="357"/>
      <c r="AY640" s="357"/>
      <c r="AZ640" s="357"/>
      <c r="BA640" s="357"/>
      <c r="BB640" s="357"/>
      <c r="BC640" s="357"/>
      <c r="BD640" s="357"/>
      <c r="BE640" s="357"/>
      <c r="BF640" s="357"/>
      <c r="BG640" s="357"/>
      <c r="BH640" s="357"/>
      <c r="BI640" s="357"/>
      <c r="BJ640" s="357"/>
      <c r="BK640" s="357"/>
      <c r="BL640" s="357"/>
    </row>
    <row r="641" spans="1:64">
      <c r="A641" s="357"/>
      <c r="B641" s="357"/>
      <c r="C641" s="357"/>
      <c r="D641" s="357"/>
      <c r="E641" s="357"/>
      <c r="F641" s="357"/>
      <c r="G641" s="357"/>
      <c r="H641" s="357"/>
      <c r="I641" s="357"/>
      <c r="J641" s="357"/>
      <c r="K641" s="357"/>
      <c r="L641" s="357"/>
      <c r="M641" s="357"/>
      <c r="N641" s="357"/>
      <c r="O641" s="357"/>
      <c r="P641" s="357"/>
      <c r="Q641" s="357"/>
      <c r="R641" s="357"/>
      <c r="S641" s="357"/>
      <c r="T641" s="357"/>
      <c r="U641" s="357"/>
      <c r="V641" s="357"/>
      <c r="W641" s="357"/>
      <c r="X641" s="357"/>
      <c r="Y641" s="357"/>
      <c r="Z641" s="357"/>
      <c r="AA641" s="357"/>
      <c r="AB641" s="357"/>
      <c r="AC641" s="357"/>
      <c r="AD641" s="357"/>
      <c r="AE641" s="357"/>
      <c r="AF641" s="357"/>
      <c r="AG641" s="357"/>
      <c r="AH641" s="357"/>
      <c r="AI641" s="357"/>
      <c r="AJ641" s="357"/>
      <c r="AK641" s="357"/>
      <c r="AL641" s="357"/>
      <c r="AM641" s="357"/>
      <c r="AN641" s="357"/>
      <c r="AO641" s="357"/>
      <c r="AP641" s="357"/>
      <c r="AQ641" s="357"/>
      <c r="AR641" s="357"/>
      <c r="AS641" s="357"/>
      <c r="AT641" s="357"/>
      <c r="AU641" s="357"/>
      <c r="AV641" s="357"/>
      <c r="AW641" s="357"/>
      <c r="AX641" s="357"/>
      <c r="AY641" s="357"/>
      <c r="AZ641" s="357"/>
      <c r="BA641" s="357"/>
      <c r="BB641" s="357"/>
      <c r="BC641" s="357"/>
      <c r="BD641" s="357"/>
      <c r="BE641" s="357"/>
      <c r="BF641" s="357"/>
      <c r="BG641" s="357"/>
      <c r="BH641" s="357"/>
      <c r="BI641" s="357"/>
      <c r="BJ641" s="357"/>
      <c r="BK641" s="357"/>
      <c r="BL641" s="357"/>
    </row>
    <row r="642" spans="1:64">
      <c r="A642" s="357"/>
      <c r="B642" s="357"/>
      <c r="C642" s="357"/>
      <c r="D642" s="357"/>
      <c r="E642" s="357"/>
      <c r="F642" s="357"/>
      <c r="G642" s="357"/>
      <c r="H642" s="357"/>
      <c r="I642" s="357"/>
      <c r="J642" s="357"/>
      <c r="K642" s="357"/>
      <c r="L642" s="357"/>
      <c r="M642" s="357"/>
      <c r="N642" s="357"/>
      <c r="O642" s="357"/>
      <c r="P642" s="357"/>
      <c r="Q642" s="357"/>
      <c r="R642" s="357"/>
      <c r="S642" s="357"/>
      <c r="T642" s="357"/>
      <c r="U642" s="357"/>
      <c r="V642" s="357"/>
      <c r="W642" s="357"/>
      <c r="X642" s="357"/>
      <c r="Y642" s="357"/>
      <c r="Z642" s="357"/>
      <c r="AA642" s="357"/>
      <c r="AB642" s="357"/>
      <c r="AC642" s="357"/>
      <c r="AD642" s="357"/>
      <c r="AE642" s="357"/>
      <c r="AF642" s="357"/>
      <c r="AG642" s="357"/>
      <c r="AH642" s="357"/>
      <c r="AI642" s="357"/>
      <c r="AJ642" s="357"/>
      <c r="AK642" s="357"/>
      <c r="AL642" s="357"/>
      <c r="AM642" s="357"/>
      <c r="AN642" s="357"/>
      <c r="AO642" s="357"/>
      <c r="AP642" s="357"/>
      <c r="AQ642" s="357"/>
      <c r="AR642" s="357"/>
      <c r="AS642" s="357"/>
      <c r="AT642" s="357"/>
      <c r="AU642" s="357"/>
      <c r="AV642" s="357"/>
      <c r="AW642" s="357"/>
      <c r="AX642" s="357"/>
      <c r="AY642" s="357"/>
      <c r="AZ642" s="357"/>
      <c r="BA642" s="357"/>
      <c r="BB642" s="357"/>
      <c r="BC642" s="357"/>
      <c r="BD642" s="357"/>
      <c r="BE642" s="357"/>
      <c r="BF642" s="357"/>
      <c r="BG642" s="357"/>
      <c r="BH642" s="357"/>
      <c r="BI642" s="357"/>
      <c r="BJ642" s="357"/>
      <c r="BK642" s="357"/>
      <c r="BL642" s="357"/>
    </row>
    <row r="643" spans="1:64">
      <c r="A643" s="357"/>
      <c r="B643" s="357"/>
      <c r="C643" s="357"/>
      <c r="D643" s="357"/>
      <c r="E643" s="357"/>
      <c r="F643" s="357"/>
      <c r="G643" s="357"/>
      <c r="H643" s="357"/>
      <c r="I643" s="357"/>
      <c r="J643" s="357"/>
      <c r="K643" s="357"/>
      <c r="L643" s="357"/>
      <c r="M643" s="357"/>
      <c r="N643" s="357"/>
      <c r="O643" s="357"/>
      <c r="P643" s="357"/>
      <c r="Q643" s="357"/>
      <c r="R643" s="357"/>
      <c r="S643" s="357"/>
      <c r="T643" s="357"/>
      <c r="U643" s="357"/>
      <c r="V643" s="357"/>
      <c r="W643" s="357"/>
      <c r="X643" s="357"/>
      <c r="Y643" s="357"/>
      <c r="Z643" s="357"/>
      <c r="AA643" s="357"/>
      <c r="AB643" s="357"/>
      <c r="AC643" s="357"/>
      <c r="AD643" s="357"/>
      <c r="AE643" s="357"/>
      <c r="AF643" s="357"/>
      <c r="AG643" s="357"/>
      <c r="AH643" s="357"/>
      <c r="AI643" s="357"/>
      <c r="AJ643" s="357"/>
      <c r="AK643" s="357"/>
      <c r="AL643" s="357"/>
      <c r="AM643" s="357"/>
      <c r="AN643" s="357"/>
      <c r="AO643" s="357"/>
      <c r="AP643" s="357"/>
      <c r="AQ643" s="357"/>
      <c r="AR643" s="357"/>
      <c r="AS643" s="357"/>
      <c r="AT643" s="357"/>
      <c r="AU643" s="357"/>
      <c r="AV643" s="357"/>
      <c r="AW643" s="357"/>
      <c r="AX643" s="357"/>
      <c r="AY643" s="357"/>
      <c r="AZ643" s="357"/>
      <c r="BA643" s="357"/>
      <c r="BB643" s="357"/>
      <c r="BC643" s="357"/>
      <c r="BD643" s="357"/>
      <c r="BE643" s="357"/>
      <c r="BF643" s="357"/>
      <c r="BG643" s="357"/>
      <c r="BH643" s="357"/>
      <c r="BI643" s="357"/>
      <c r="BJ643" s="357"/>
      <c r="BK643" s="357"/>
      <c r="BL643" s="357"/>
    </row>
    <row r="644" spans="1:64">
      <c r="A644" s="357"/>
      <c r="B644" s="357"/>
      <c r="C644" s="357"/>
      <c r="D644" s="357"/>
      <c r="E644" s="357"/>
      <c r="F644" s="357"/>
      <c r="G644" s="357"/>
      <c r="H644" s="357"/>
      <c r="I644" s="357"/>
      <c r="J644" s="357"/>
      <c r="K644" s="357"/>
      <c r="L644" s="357"/>
      <c r="M644" s="357"/>
      <c r="N644" s="357"/>
      <c r="O644" s="357"/>
      <c r="P644" s="357"/>
      <c r="Q644" s="357"/>
      <c r="R644" s="357"/>
      <c r="S644" s="357"/>
      <c r="T644" s="357"/>
      <c r="U644" s="357"/>
      <c r="V644" s="357"/>
      <c r="W644" s="357"/>
      <c r="X644" s="357"/>
      <c r="Y644" s="357"/>
      <c r="Z644" s="357"/>
      <c r="AA644" s="357"/>
      <c r="AB644" s="357"/>
      <c r="AC644" s="357"/>
      <c r="AD644" s="357"/>
      <c r="AE644" s="357"/>
      <c r="AF644" s="357"/>
      <c r="AG644" s="357"/>
      <c r="AH644" s="357"/>
      <c r="AI644" s="357"/>
      <c r="AJ644" s="357"/>
      <c r="AK644" s="357"/>
      <c r="AL644" s="357"/>
      <c r="AM644" s="357"/>
      <c r="AN644" s="357"/>
      <c r="AO644" s="357"/>
      <c r="AP644" s="357"/>
      <c r="AQ644" s="357"/>
      <c r="AR644" s="357"/>
      <c r="AS644" s="357"/>
      <c r="AT644" s="357"/>
      <c r="AU644" s="357"/>
      <c r="AV644" s="357"/>
      <c r="AW644" s="357"/>
      <c r="AX644" s="357"/>
      <c r="AY644" s="357"/>
      <c r="AZ644" s="357"/>
      <c r="BA644" s="357"/>
      <c r="BB644" s="357"/>
      <c r="BC644" s="357"/>
      <c r="BD644" s="357"/>
      <c r="BE644" s="357"/>
      <c r="BF644" s="357"/>
      <c r="BG644" s="357"/>
      <c r="BH644" s="357"/>
      <c r="BI644" s="357"/>
      <c r="BJ644" s="357"/>
      <c r="BK644" s="357"/>
      <c r="BL644" s="357"/>
    </row>
    <row r="645" spans="1:64">
      <c r="A645" s="357"/>
      <c r="B645" s="357"/>
      <c r="C645" s="357"/>
      <c r="D645" s="357"/>
      <c r="E645" s="357"/>
      <c r="F645" s="357"/>
      <c r="G645" s="357"/>
      <c r="H645" s="357"/>
      <c r="I645" s="357"/>
      <c r="J645" s="357"/>
      <c r="K645" s="357"/>
      <c r="L645" s="357"/>
      <c r="M645" s="357"/>
      <c r="N645" s="357"/>
      <c r="O645" s="357"/>
      <c r="P645" s="357"/>
      <c r="Q645" s="357"/>
      <c r="R645" s="357"/>
      <c r="S645" s="357"/>
      <c r="T645" s="357"/>
      <c r="U645" s="357"/>
      <c r="V645" s="357"/>
      <c r="W645" s="357"/>
      <c r="X645" s="357"/>
      <c r="Y645" s="357"/>
      <c r="Z645" s="357"/>
      <c r="AA645" s="357"/>
      <c r="AB645" s="357"/>
      <c r="AC645" s="357"/>
      <c r="AD645" s="357"/>
      <c r="AE645" s="357"/>
      <c r="AF645" s="357"/>
      <c r="AG645" s="357"/>
      <c r="AH645" s="357"/>
      <c r="AI645" s="357"/>
      <c r="AJ645" s="357"/>
      <c r="AK645" s="357"/>
      <c r="AL645" s="357"/>
      <c r="AM645" s="357"/>
      <c r="AN645" s="357"/>
      <c r="AO645" s="357"/>
      <c r="AP645" s="357"/>
      <c r="AQ645" s="357"/>
      <c r="AR645" s="357"/>
      <c r="AS645" s="357"/>
      <c r="AT645" s="357"/>
      <c r="AU645" s="357"/>
      <c r="AV645" s="357"/>
      <c r="AW645" s="357"/>
      <c r="AX645" s="357"/>
      <c r="AY645" s="357"/>
      <c r="AZ645" s="357"/>
      <c r="BA645" s="357"/>
      <c r="BB645" s="357"/>
      <c r="BC645" s="357"/>
      <c r="BD645" s="357"/>
      <c r="BE645" s="357"/>
      <c r="BF645" s="357"/>
      <c r="BG645" s="357"/>
      <c r="BH645" s="357"/>
      <c r="BI645" s="357"/>
      <c r="BJ645" s="357"/>
      <c r="BK645" s="357"/>
      <c r="BL645" s="357"/>
    </row>
    <row r="646" spans="1:64">
      <c r="A646" s="357"/>
      <c r="B646" s="357"/>
      <c r="C646" s="357"/>
      <c r="D646" s="357"/>
      <c r="E646" s="357"/>
      <c r="F646" s="357"/>
      <c r="G646" s="357"/>
      <c r="H646" s="357"/>
      <c r="I646" s="357"/>
      <c r="J646" s="357"/>
      <c r="K646" s="357"/>
      <c r="L646" s="357"/>
      <c r="M646" s="357"/>
      <c r="N646" s="357"/>
      <c r="O646" s="357"/>
      <c r="P646" s="357"/>
      <c r="Q646" s="357"/>
      <c r="R646" s="357"/>
      <c r="S646" s="357"/>
      <c r="T646" s="357"/>
      <c r="U646" s="357"/>
      <c r="V646" s="357"/>
      <c r="W646" s="357"/>
      <c r="X646" s="357"/>
      <c r="Y646" s="357"/>
      <c r="Z646" s="357"/>
      <c r="AA646" s="357"/>
      <c r="AB646" s="357"/>
      <c r="AC646" s="357"/>
      <c r="AD646" s="357"/>
      <c r="AE646" s="357"/>
      <c r="AF646" s="357"/>
      <c r="AG646" s="357"/>
      <c r="AH646" s="357"/>
      <c r="AI646" s="357"/>
      <c r="AJ646" s="357"/>
      <c r="AK646" s="357"/>
      <c r="AL646" s="357"/>
      <c r="AM646" s="357"/>
      <c r="AN646" s="357"/>
      <c r="AO646" s="357"/>
      <c r="AP646" s="357"/>
      <c r="AQ646" s="357"/>
      <c r="AR646" s="357"/>
      <c r="AS646" s="357"/>
      <c r="AT646" s="357"/>
      <c r="AU646" s="357"/>
      <c r="AV646" s="357"/>
      <c r="AW646" s="357"/>
      <c r="AX646" s="357"/>
      <c r="AY646" s="357"/>
      <c r="AZ646" s="357"/>
      <c r="BA646" s="357"/>
      <c r="BB646" s="357"/>
      <c r="BC646" s="357"/>
      <c r="BD646" s="357"/>
      <c r="BE646" s="357"/>
      <c r="BF646" s="357"/>
      <c r="BG646" s="357"/>
      <c r="BH646" s="357"/>
      <c r="BI646" s="357"/>
      <c r="BJ646" s="357"/>
      <c r="BK646" s="357"/>
      <c r="BL646" s="357"/>
    </row>
    <row r="647" spans="1:64">
      <c r="A647" s="357"/>
      <c r="B647" s="357"/>
      <c r="C647" s="357"/>
      <c r="D647" s="357"/>
      <c r="E647" s="357"/>
      <c r="F647" s="357"/>
      <c r="G647" s="357"/>
      <c r="H647" s="357"/>
      <c r="I647" s="357"/>
      <c r="J647" s="357"/>
      <c r="K647" s="357"/>
      <c r="L647" s="357"/>
      <c r="M647" s="357"/>
      <c r="N647" s="357"/>
      <c r="O647" s="357"/>
      <c r="P647" s="357"/>
      <c r="Q647" s="357"/>
      <c r="R647" s="357"/>
      <c r="S647" s="357"/>
      <c r="T647" s="357"/>
      <c r="U647" s="357"/>
      <c r="V647" s="357"/>
      <c r="W647" s="357"/>
      <c r="X647" s="357"/>
      <c r="Y647" s="357"/>
      <c r="Z647" s="357"/>
      <c r="AA647" s="357"/>
      <c r="AB647" s="357"/>
      <c r="AC647" s="357"/>
      <c r="AD647" s="357"/>
      <c r="AE647" s="357"/>
      <c r="AF647" s="357"/>
      <c r="AG647" s="357"/>
      <c r="AH647" s="357"/>
      <c r="AI647" s="357"/>
      <c r="AJ647" s="357"/>
      <c r="AK647" s="357"/>
      <c r="AL647" s="357"/>
      <c r="AM647" s="357"/>
      <c r="AN647" s="357"/>
      <c r="AO647" s="357"/>
      <c r="AP647" s="357"/>
      <c r="AQ647" s="357"/>
      <c r="AR647" s="357"/>
      <c r="AS647" s="357"/>
      <c r="AT647" s="357"/>
      <c r="AU647" s="357"/>
      <c r="AV647" s="357"/>
      <c r="AW647" s="357"/>
      <c r="AX647" s="357"/>
      <c r="AY647" s="357"/>
      <c r="AZ647" s="357"/>
      <c r="BA647" s="357"/>
      <c r="BB647" s="357"/>
      <c r="BC647" s="357"/>
      <c r="BD647" s="357"/>
      <c r="BE647" s="357"/>
      <c r="BF647" s="357"/>
      <c r="BG647" s="357"/>
      <c r="BH647" s="357"/>
      <c r="BI647" s="357"/>
      <c r="BJ647" s="357"/>
      <c r="BK647" s="357"/>
      <c r="BL647" s="357"/>
    </row>
    <row r="648" spans="1:64">
      <c r="A648" s="357"/>
      <c r="B648" s="357"/>
      <c r="C648" s="357"/>
      <c r="D648" s="357"/>
      <c r="E648" s="357"/>
      <c r="F648" s="357"/>
      <c r="G648" s="357"/>
      <c r="H648" s="357"/>
      <c r="I648" s="357"/>
      <c r="J648" s="357"/>
      <c r="K648" s="357"/>
      <c r="L648" s="357"/>
      <c r="M648" s="357"/>
      <c r="N648" s="357"/>
      <c r="O648" s="357"/>
      <c r="P648" s="357"/>
      <c r="Q648" s="357"/>
      <c r="R648" s="357"/>
      <c r="S648" s="357"/>
      <c r="T648" s="357"/>
      <c r="U648" s="357"/>
      <c r="V648" s="357"/>
      <c r="W648" s="357"/>
      <c r="X648" s="357"/>
      <c r="Y648" s="357"/>
      <c r="Z648" s="357"/>
      <c r="AA648" s="357"/>
      <c r="AB648" s="357"/>
      <c r="AC648" s="357"/>
      <c r="AD648" s="357"/>
      <c r="AE648" s="357"/>
      <c r="AF648" s="357"/>
      <c r="AG648" s="357"/>
      <c r="AH648" s="357"/>
      <c r="AI648" s="357"/>
      <c r="AJ648" s="357"/>
      <c r="AK648" s="357"/>
      <c r="AL648" s="357"/>
      <c r="AM648" s="357"/>
      <c r="AN648" s="357"/>
      <c r="AO648" s="357"/>
      <c r="AP648" s="357"/>
      <c r="AQ648" s="357"/>
      <c r="AR648" s="357"/>
      <c r="AS648" s="357"/>
      <c r="AT648" s="357"/>
      <c r="AU648" s="357"/>
      <c r="AV648" s="357"/>
      <c r="AW648" s="357"/>
      <c r="AX648" s="357"/>
      <c r="AY648" s="357"/>
      <c r="AZ648" s="357"/>
      <c r="BA648" s="357"/>
      <c r="BB648" s="357"/>
      <c r="BC648" s="357"/>
      <c r="BD648" s="357"/>
      <c r="BE648" s="357"/>
      <c r="BF648" s="357"/>
      <c r="BG648" s="357"/>
      <c r="BH648" s="357"/>
      <c r="BI648" s="357"/>
      <c r="BJ648" s="357"/>
      <c r="BK648" s="357"/>
      <c r="BL648" s="357"/>
    </row>
    <row r="649" spans="1:64">
      <c r="A649" s="357"/>
      <c r="B649" s="357"/>
      <c r="C649" s="357"/>
      <c r="D649" s="357"/>
      <c r="E649" s="357"/>
      <c r="F649" s="357"/>
      <c r="G649" s="357"/>
      <c r="H649" s="357"/>
      <c r="I649" s="357"/>
      <c r="J649" s="357"/>
      <c r="K649" s="357"/>
      <c r="L649" s="357"/>
      <c r="M649" s="357"/>
      <c r="N649" s="357"/>
      <c r="O649" s="357"/>
      <c r="P649" s="357"/>
      <c r="Q649" s="357"/>
      <c r="R649" s="357"/>
      <c r="S649" s="357"/>
      <c r="T649" s="357"/>
      <c r="U649" s="357"/>
      <c r="V649" s="357"/>
      <c r="W649" s="357"/>
      <c r="X649" s="357"/>
      <c r="Y649" s="357"/>
      <c r="Z649" s="357"/>
      <c r="AA649" s="357"/>
      <c r="AB649" s="357"/>
      <c r="AC649" s="357"/>
      <c r="AD649" s="357"/>
      <c r="AE649" s="357"/>
      <c r="AF649" s="357"/>
      <c r="AG649" s="357"/>
      <c r="AH649" s="357"/>
      <c r="AI649" s="357"/>
      <c r="AJ649" s="357"/>
      <c r="AK649" s="357"/>
      <c r="AL649" s="357"/>
      <c r="AM649" s="357"/>
      <c r="AN649" s="357"/>
      <c r="AO649" s="357"/>
      <c r="AP649" s="357"/>
      <c r="AQ649" s="357"/>
      <c r="AR649" s="357"/>
      <c r="AS649" s="357"/>
      <c r="AT649" s="357"/>
      <c r="AU649" s="357"/>
      <c r="AV649" s="357"/>
      <c r="AW649" s="357"/>
      <c r="AX649" s="357"/>
      <c r="AY649" s="357"/>
      <c r="AZ649" s="357"/>
      <c r="BA649" s="357"/>
      <c r="BB649" s="357"/>
      <c r="BC649" s="357"/>
      <c r="BD649" s="357"/>
      <c r="BE649" s="357"/>
      <c r="BF649" s="357"/>
      <c r="BG649" s="357"/>
      <c r="BH649" s="357"/>
      <c r="BI649" s="357"/>
      <c r="BJ649" s="357"/>
      <c r="BK649" s="357"/>
      <c r="BL649" s="357"/>
    </row>
  </sheetData>
  <sheetProtection algorithmName="SHA-512" hashValue="nKqMo2OGet6gje21YQY+WUUns+hLZit4EbT6e+l1s1juBCQQEuJDdKT0zw4VGn3f2nZwB2UWy2bJ1p9575m91Q==" saltValue="inUqc0j1W1tudXhU56ClyA==" spinCount="100000" sheet="1" selectLockedCells="1"/>
  <dataConsolidate/>
  <mergeCells count="163">
    <mergeCell ref="C340:C341"/>
    <mergeCell ref="C370:C371"/>
    <mergeCell ref="C400:C401"/>
    <mergeCell ref="C430:C431"/>
    <mergeCell ref="C460:C461"/>
    <mergeCell ref="C490:C491"/>
    <mergeCell ref="C520:C521"/>
    <mergeCell ref="C550:C551"/>
    <mergeCell ref="C580:C581"/>
    <mergeCell ref="C70:C71"/>
    <mergeCell ref="C100:C101"/>
    <mergeCell ref="C130:C131"/>
    <mergeCell ref="C160:C161"/>
    <mergeCell ref="C190:C191"/>
    <mergeCell ref="C220:C221"/>
    <mergeCell ref="C250:C251"/>
    <mergeCell ref="C280:C281"/>
    <mergeCell ref="C310:C311"/>
    <mergeCell ref="A44:A47"/>
    <mergeCell ref="A48:A51"/>
    <mergeCell ref="A52:A53"/>
    <mergeCell ref="B4:D4"/>
    <mergeCell ref="A1:D3"/>
    <mergeCell ref="A24:A25"/>
    <mergeCell ref="A30:A31"/>
    <mergeCell ref="A14:A17"/>
    <mergeCell ref="A18:A21"/>
    <mergeCell ref="A22:A23"/>
    <mergeCell ref="A26:A27"/>
    <mergeCell ref="A28:A29"/>
    <mergeCell ref="D18:D20"/>
    <mergeCell ref="A5:F6"/>
    <mergeCell ref="C40:C41"/>
    <mergeCell ref="A54:A55"/>
    <mergeCell ref="A60:A61"/>
    <mergeCell ref="A56:A57"/>
    <mergeCell ref="A58:A59"/>
    <mergeCell ref="A82:A83"/>
    <mergeCell ref="A78:A81"/>
    <mergeCell ref="A88:A89"/>
    <mergeCell ref="A90:A91"/>
    <mergeCell ref="A86:A87"/>
    <mergeCell ref="A74:A77"/>
    <mergeCell ref="A84:A85"/>
    <mergeCell ref="A104:A107"/>
    <mergeCell ref="A108:A111"/>
    <mergeCell ref="A112:A113"/>
    <mergeCell ref="A114:A115"/>
    <mergeCell ref="A116:A117"/>
    <mergeCell ref="A118:A119"/>
    <mergeCell ref="A120:A121"/>
    <mergeCell ref="A314:A317"/>
    <mergeCell ref="A318:A321"/>
    <mergeCell ref="A134:A137"/>
    <mergeCell ref="A138:A141"/>
    <mergeCell ref="A194:A197"/>
    <mergeCell ref="A198:A201"/>
    <mergeCell ref="A202:A203"/>
    <mergeCell ref="A204:A205"/>
    <mergeCell ref="A206:A207"/>
    <mergeCell ref="A208:A209"/>
    <mergeCell ref="A210:A211"/>
    <mergeCell ref="A174:A175"/>
    <mergeCell ref="A172:A173"/>
    <mergeCell ref="A168:A171"/>
    <mergeCell ref="A176:A177"/>
    <mergeCell ref="A178:A179"/>
    <mergeCell ref="A180:A181"/>
    <mergeCell ref="A330:A331"/>
    <mergeCell ref="A344:A347"/>
    <mergeCell ref="A348:A351"/>
    <mergeCell ref="A300:A301"/>
    <mergeCell ref="A298:A299"/>
    <mergeCell ref="A296:A297"/>
    <mergeCell ref="A324:A325"/>
    <mergeCell ref="A326:A327"/>
    <mergeCell ref="A322:A323"/>
    <mergeCell ref="A328:A329"/>
    <mergeCell ref="A378:A381"/>
    <mergeCell ref="A386:A387"/>
    <mergeCell ref="A388:A389"/>
    <mergeCell ref="A390:A391"/>
    <mergeCell ref="A404:A407"/>
    <mergeCell ref="A408:A411"/>
    <mergeCell ref="A352:A353"/>
    <mergeCell ref="A354:A355"/>
    <mergeCell ref="A356:A357"/>
    <mergeCell ref="A358:A359"/>
    <mergeCell ref="A360:A361"/>
    <mergeCell ref="A374:A377"/>
    <mergeCell ref="A382:A383"/>
    <mergeCell ref="A384:A385"/>
    <mergeCell ref="A144:A145"/>
    <mergeCell ref="A146:A147"/>
    <mergeCell ref="A148:A149"/>
    <mergeCell ref="A150:A151"/>
    <mergeCell ref="A142:A143"/>
    <mergeCell ref="A164:A167"/>
    <mergeCell ref="A254:A257"/>
    <mergeCell ref="A240:A241"/>
    <mergeCell ref="A224:A227"/>
    <mergeCell ref="A228:A231"/>
    <mergeCell ref="A232:A233"/>
    <mergeCell ref="A234:A235"/>
    <mergeCell ref="A236:A237"/>
    <mergeCell ref="A238:A239"/>
    <mergeCell ref="A258:A261"/>
    <mergeCell ref="A264:A265"/>
    <mergeCell ref="A266:A267"/>
    <mergeCell ref="A268:A269"/>
    <mergeCell ref="A270:A271"/>
    <mergeCell ref="A284:A287"/>
    <mergeCell ref="A288:A291"/>
    <mergeCell ref="A292:A293"/>
    <mergeCell ref="A294:A295"/>
    <mergeCell ref="A262:A263"/>
    <mergeCell ref="A416:A417"/>
    <mergeCell ref="A412:A413"/>
    <mergeCell ref="A414:A415"/>
    <mergeCell ref="A418:A419"/>
    <mergeCell ref="A420:A421"/>
    <mergeCell ref="A468:A471"/>
    <mergeCell ref="A472:A473"/>
    <mergeCell ref="A474:A475"/>
    <mergeCell ref="A476:A477"/>
    <mergeCell ref="A434:A437"/>
    <mergeCell ref="A438:A441"/>
    <mergeCell ref="A442:A443"/>
    <mergeCell ref="A444:A445"/>
    <mergeCell ref="A446:A447"/>
    <mergeCell ref="A448:A449"/>
    <mergeCell ref="A450:A451"/>
    <mergeCell ref="A464:A467"/>
    <mergeCell ref="A478:A479"/>
    <mergeCell ref="A480:A481"/>
    <mergeCell ref="A494:A497"/>
    <mergeCell ref="A498:A501"/>
    <mergeCell ref="A502:A503"/>
    <mergeCell ref="A504:A505"/>
    <mergeCell ref="A506:A507"/>
    <mergeCell ref="A508:A509"/>
    <mergeCell ref="A510:A511"/>
    <mergeCell ref="A524:A527"/>
    <mergeCell ref="A528:A531"/>
    <mergeCell ref="A532:A533"/>
    <mergeCell ref="A534:A535"/>
    <mergeCell ref="A536:A537"/>
    <mergeCell ref="A538:A539"/>
    <mergeCell ref="A540:A541"/>
    <mergeCell ref="A554:A557"/>
    <mergeCell ref="A558:A561"/>
    <mergeCell ref="A562:A563"/>
    <mergeCell ref="A564:A565"/>
    <mergeCell ref="A566:A567"/>
    <mergeCell ref="A600:A601"/>
    <mergeCell ref="A568:A569"/>
    <mergeCell ref="A570:A571"/>
    <mergeCell ref="A584:A587"/>
    <mergeCell ref="A588:A591"/>
    <mergeCell ref="A592:A593"/>
    <mergeCell ref="A594:A595"/>
    <mergeCell ref="A596:A597"/>
    <mergeCell ref="A598:A599"/>
  </mergeCells>
  <conditionalFormatting sqref="D27:Y27 D29:Y29">
    <cfRule type="cellIs" dxfId="382" priority="2343" operator="greaterThan">
      <formula>0</formula>
    </cfRule>
  </conditionalFormatting>
  <conditionalFormatting sqref="D57:AV57 D59:AV59">
    <cfRule type="cellIs" dxfId="381" priority="2347" operator="greaterThan">
      <formula>0</formula>
    </cfRule>
  </conditionalFormatting>
  <conditionalFormatting sqref="D18">
    <cfRule type="expression" dxfId="380" priority="2279">
      <formula>$H$1&gt;0</formula>
    </cfRule>
  </conditionalFormatting>
  <conditionalFormatting sqref="D87:AV87 D89:AV89">
    <cfRule type="cellIs" dxfId="379" priority="2350" operator="greaterThan">
      <formula>0</formula>
    </cfRule>
  </conditionalFormatting>
  <conditionalFormatting sqref="D117:AV117 D119:AV119">
    <cfRule type="cellIs" dxfId="378" priority="842" operator="greaterThan">
      <formula>0</formula>
    </cfRule>
  </conditionalFormatting>
  <conditionalFormatting sqref="D147:AV147 D149:AV149">
    <cfRule type="cellIs" dxfId="377" priority="839" operator="greaterThan">
      <formula>0</formula>
    </cfRule>
  </conditionalFormatting>
  <conditionalFormatting sqref="D177:AV177 D179:AV179">
    <cfRule type="cellIs" dxfId="376" priority="836" operator="greaterThan">
      <formula>0</formula>
    </cfRule>
  </conditionalFormatting>
  <conditionalFormatting sqref="D207:AV207 D209:AV209">
    <cfRule type="cellIs" dxfId="375" priority="833" operator="greaterThan">
      <formula>0</formula>
    </cfRule>
  </conditionalFormatting>
  <conditionalFormatting sqref="D237:AV237 D239:AV239">
    <cfRule type="cellIs" dxfId="374" priority="830" operator="greaterThan">
      <formula>0</formula>
    </cfRule>
  </conditionalFormatting>
  <conditionalFormatting sqref="D267:AV267 D269:AV269">
    <cfRule type="cellIs" dxfId="373" priority="827" operator="greaterThan">
      <formula>0</formula>
    </cfRule>
  </conditionalFormatting>
  <conditionalFormatting sqref="D297:AV297 D299:AV299">
    <cfRule type="cellIs" dxfId="372" priority="824" operator="greaterThan">
      <formula>0</formula>
    </cfRule>
  </conditionalFormatting>
  <conditionalFormatting sqref="D327:AV327 D329:AV329">
    <cfRule type="cellIs" dxfId="371" priority="821" operator="greaterThan">
      <formula>0</formula>
    </cfRule>
  </conditionalFormatting>
  <conditionalFormatting sqref="D357:AV357 D359:AV359">
    <cfRule type="cellIs" dxfId="370" priority="818" operator="greaterThan">
      <formula>0</formula>
    </cfRule>
  </conditionalFormatting>
  <conditionalFormatting sqref="D387:AV387 D389:AV389">
    <cfRule type="cellIs" dxfId="369" priority="815" operator="greaterThan">
      <formula>0</formula>
    </cfRule>
  </conditionalFormatting>
  <conditionalFormatting sqref="D417:AV417 D419:AV419">
    <cfRule type="cellIs" dxfId="368" priority="812" operator="greaterThan">
      <formula>0</formula>
    </cfRule>
  </conditionalFormatting>
  <conditionalFormatting sqref="D447:AV447 D449:AV449">
    <cfRule type="cellIs" dxfId="367" priority="809" operator="greaterThan">
      <formula>0</formula>
    </cfRule>
  </conditionalFormatting>
  <conditionalFormatting sqref="D477:AV477 D479:AV479">
    <cfRule type="cellIs" dxfId="366" priority="806" operator="greaterThan">
      <formula>0</formula>
    </cfRule>
  </conditionalFormatting>
  <conditionalFormatting sqref="D507:AV507 D509:AV509">
    <cfRule type="cellIs" dxfId="365" priority="803" operator="greaterThan">
      <formula>0</formula>
    </cfRule>
  </conditionalFormatting>
  <conditionalFormatting sqref="D537:AV537 D539:AV539">
    <cfRule type="cellIs" dxfId="364" priority="800" operator="greaterThan">
      <formula>0</formula>
    </cfRule>
  </conditionalFormatting>
  <conditionalFormatting sqref="D567:AV567 D569:AV569">
    <cfRule type="cellIs" dxfId="363" priority="797" operator="greaterThan">
      <formula>0</formula>
    </cfRule>
  </conditionalFormatting>
  <conditionalFormatting sqref="D597:AV597 D599:AV599">
    <cfRule type="cellIs" dxfId="362" priority="794" operator="greaterThan">
      <formula>0</formula>
    </cfRule>
  </conditionalFormatting>
  <conditionalFormatting sqref="C93 C63 C33 C123 C153 C183 C213 C243 C273 C303 C333 C363 C393 C423 C453 C483 C513 C543 C573 C603">
    <cfRule type="cellIs" dxfId="361" priority="563" operator="equal">
      <formula>0</formula>
    </cfRule>
  </conditionalFormatting>
  <conditionalFormatting sqref="B9 B39">
    <cfRule type="cellIs" dxfId="360" priority="2487" operator="between">
      <formula>1</formula>
      <formula>10000000</formula>
    </cfRule>
    <cfRule type="cellIs" dxfId="359" priority="2515" operator="greaterThan">
      <formula>99999999.99</formula>
    </cfRule>
  </conditionalFormatting>
  <conditionalFormatting sqref="E11">
    <cfRule type="expression" dxfId="358" priority="391">
      <formula>$D$11="Ja"</formula>
    </cfRule>
  </conditionalFormatting>
  <conditionalFormatting sqref="F11">
    <cfRule type="expression" dxfId="357" priority="390">
      <formula>$D$11="Ja"</formula>
    </cfRule>
  </conditionalFormatting>
  <conditionalFormatting sqref="F10">
    <cfRule type="expression" dxfId="356" priority="389">
      <formula>$D$11="Ja"</formula>
    </cfRule>
  </conditionalFormatting>
  <conditionalFormatting sqref="E41">
    <cfRule type="expression" dxfId="355" priority="388">
      <formula>$D$41="Ja"</formula>
    </cfRule>
  </conditionalFormatting>
  <conditionalFormatting sqref="F41">
    <cfRule type="expression" dxfId="354" priority="387">
      <formula>$D$41="Ja"</formula>
    </cfRule>
  </conditionalFormatting>
  <conditionalFormatting sqref="F40">
    <cfRule type="expression" dxfId="353" priority="386">
      <formula>$D$41="Ja"</formula>
    </cfRule>
  </conditionalFormatting>
  <conditionalFormatting sqref="A9">
    <cfRule type="expression" dxfId="352" priority="273">
      <formula>$B9&gt;0</formula>
    </cfRule>
  </conditionalFormatting>
  <conditionalFormatting sqref="A39">
    <cfRule type="expression" dxfId="351" priority="272">
      <formula>$B39&gt;0</formula>
    </cfRule>
  </conditionalFormatting>
  <conditionalFormatting sqref="A69">
    <cfRule type="expression" dxfId="350" priority="271">
      <formula>$B69&gt;0</formula>
    </cfRule>
  </conditionalFormatting>
  <conditionalFormatting sqref="A99">
    <cfRule type="expression" dxfId="349" priority="416">
      <formula>$B99&gt;0</formula>
    </cfRule>
  </conditionalFormatting>
  <conditionalFormatting sqref="A129">
    <cfRule type="expression" dxfId="348" priority="440">
      <formula>$B129&gt;0</formula>
    </cfRule>
  </conditionalFormatting>
  <conditionalFormatting sqref="A159">
    <cfRule type="expression" dxfId="347" priority="2480">
      <formula>$B159&gt;0</formula>
    </cfRule>
  </conditionalFormatting>
  <conditionalFormatting sqref="A189">
    <cfRule type="expression" dxfId="346" priority="267">
      <formula>$B189&gt;0</formula>
    </cfRule>
  </conditionalFormatting>
  <conditionalFormatting sqref="A219">
    <cfRule type="expression" dxfId="345" priority="266">
      <formula>$B219&gt;0</formula>
    </cfRule>
  </conditionalFormatting>
  <conditionalFormatting sqref="A249">
    <cfRule type="expression" dxfId="344" priority="265">
      <formula>$B249&gt;0</formula>
    </cfRule>
  </conditionalFormatting>
  <conditionalFormatting sqref="A279">
    <cfRule type="expression" dxfId="343" priority="264">
      <formula>$B279&gt;0</formula>
    </cfRule>
  </conditionalFormatting>
  <conditionalFormatting sqref="A309">
    <cfRule type="expression" dxfId="342" priority="263">
      <formula>$B309&gt;0</formula>
    </cfRule>
  </conditionalFormatting>
  <conditionalFormatting sqref="A339">
    <cfRule type="expression" dxfId="341" priority="262">
      <formula>$B339&gt;0</formula>
    </cfRule>
  </conditionalFormatting>
  <conditionalFormatting sqref="A369">
    <cfRule type="expression" dxfId="340" priority="261">
      <formula>$B369&gt;0</formula>
    </cfRule>
  </conditionalFormatting>
  <conditionalFormatting sqref="A399">
    <cfRule type="expression" dxfId="339" priority="260">
      <formula>$B399&gt;0</formula>
    </cfRule>
  </conditionalFormatting>
  <conditionalFormatting sqref="A429">
    <cfRule type="expression" dxfId="338" priority="259">
      <formula>$B429&gt;0</formula>
    </cfRule>
  </conditionalFormatting>
  <conditionalFormatting sqref="A459">
    <cfRule type="expression" dxfId="337" priority="258">
      <formula>$B459&gt;0</formula>
    </cfRule>
  </conditionalFormatting>
  <conditionalFormatting sqref="A489">
    <cfRule type="expression" dxfId="336" priority="257">
      <formula>$B489&gt;0</formula>
    </cfRule>
  </conditionalFormatting>
  <conditionalFormatting sqref="A519">
    <cfRule type="expression" dxfId="335" priority="256">
      <formula>$B519&gt;0</formula>
    </cfRule>
  </conditionalFormatting>
  <conditionalFormatting sqref="A549">
    <cfRule type="expression" dxfId="334" priority="255">
      <formula>$B549&gt;0</formula>
    </cfRule>
  </conditionalFormatting>
  <conditionalFormatting sqref="A579">
    <cfRule type="expression" dxfId="333" priority="254">
      <formula>$B579&gt;0</formula>
    </cfRule>
  </conditionalFormatting>
  <conditionalFormatting sqref="B69">
    <cfRule type="cellIs" dxfId="143" priority="143" operator="between">
      <formula>1</formula>
      <formula>10000000</formula>
    </cfRule>
    <cfRule type="cellIs" dxfId="142" priority="144" operator="greaterThan">
      <formula>99999999.99</formula>
    </cfRule>
  </conditionalFormatting>
  <conditionalFormatting sqref="E71">
    <cfRule type="expression" dxfId="141" priority="142">
      <formula>$D$41="Ja"</formula>
    </cfRule>
  </conditionalFormatting>
  <conditionalFormatting sqref="F71">
    <cfRule type="expression" dxfId="140" priority="141">
      <formula>$D$41="Ja"</formula>
    </cfRule>
  </conditionalFormatting>
  <conditionalFormatting sqref="F70">
    <cfRule type="expression" dxfId="139" priority="140">
      <formula>$D$41="Ja"</formula>
    </cfRule>
  </conditionalFormatting>
  <conditionalFormatting sqref="B99">
    <cfRule type="cellIs" dxfId="135" priority="135" operator="between">
      <formula>1</formula>
      <formula>10000000</formula>
    </cfRule>
    <cfRule type="cellIs" dxfId="134" priority="136" operator="greaterThan">
      <formula>99999999.99</formula>
    </cfRule>
  </conditionalFormatting>
  <conditionalFormatting sqref="E101">
    <cfRule type="expression" dxfId="133" priority="134">
      <formula>$D$41="Ja"</formula>
    </cfRule>
  </conditionalFormatting>
  <conditionalFormatting sqref="F101">
    <cfRule type="expression" dxfId="132" priority="133">
      <formula>$D$41="Ja"</formula>
    </cfRule>
  </conditionalFormatting>
  <conditionalFormatting sqref="F100">
    <cfRule type="expression" dxfId="131" priority="132">
      <formula>$D$41="Ja"</formula>
    </cfRule>
  </conditionalFormatting>
  <conditionalFormatting sqref="B129">
    <cfRule type="cellIs" dxfId="127" priority="127" operator="between">
      <formula>1</formula>
      <formula>10000000</formula>
    </cfRule>
    <cfRule type="cellIs" dxfId="126" priority="128" operator="greaterThan">
      <formula>99999999.99</formula>
    </cfRule>
  </conditionalFormatting>
  <conditionalFormatting sqref="E131">
    <cfRule type="expression" dxfId="125" priority="126">
      <formula>$D$41="Ja"</formula>
    </cfRule>
  </conditionalFormatting>
  <conditionalFormatting sqref="F131">
    <cfRule type="expression" dxfId="124" priority="125">
      <formula>$D$41="Ja"</formula>
    </cfRule>
  </conditionalFormatting>
  <conditionalFormatting sqref="F130">
    <cfRule type="expression" dxfId="123" priority="124">
      <formula>$D$41="Ja"</formula>
    </cfRule>
  </conditionalFormatting>
  <conditionalFormatting sqref="B159">
    <cfRule type="cellIs" dxfId="119" priority="119" operator="between">
      <formula>1</formula>
      <formula>10000000</formula>
    </cfRule>
    <cfRule type="cellIs" dxfId="118" priority="120" operator="greaterThan">
      <formula>99999999.99</formula>
    </cfRule>
  </conditionalFormatting>
  <conditionalFormatting sqref="E161">
    <cfRule type="expression" dxfId="117" priority="118">
      <formula>$D$41="Ja"</formula>
    </cfRule>
  </conditionalFormatting>
  <conditionalFormatting sqref="F161">
    <cfRule type="expression" dxfId="116" priority="117">
      <formula>$D$41="Ja"</formula>
    </cfRule>
  </conditionalFormatting>
  <conditionalFormatting sqref="F160">
    <cfRule type="expression" dxfId="115" priority="116">
      <formula>$D$41="Ja"</formula>
    </cfRule>
  </conditionalFormatting>
  <conditionalFormatting sqref="B189">
    <cfRule type="cellIs" dxfId="111" priority="111" operator="between">
      <formula>1</formula>
      <formula>10000000</formula>
    </cfRule>
    <cfRule type="cellIs" dxfId="110" priority="112" operator="greaterThan">
      <formula>99999999.99</formula>
    </cfRule>
  </conditionalFormatting>
  <conditionalFormatting sqref="E191">
    <cfRule type="expression" dxfId="109" priority="110">
      <formula>$D$41="Ja"</formula>
    </cfRule>
  </conditionalFormatting>
  <conditionalFormatting sqref="F191">
    <cfRule type="expression" dxfId="108" priority="109">
      <formula>$D$41="Ja"</formula>
    </cfRule>
  </conditionalFormatting>
  <conditionalFormatting sqref="F190">
    <cfRule type="expression" dxfId="107" priority="108">
      <formula>$D$41="Ja"</formula>
    </cfRule>
  </conditionalFormatting>
  <conditionalFormatting sqref="B219">
    <cfRule type="cellIs" dxfId="103" priority="103" operator="between">
      <formula>1</formula>
      <formula>10000000</formula>
    </cfRule>
    <cfRule type="cellIs" dxfId="102" priority="104" operator="greaterThan">
      <formula>99999999.99</formula>
    </cfRule>
  </conditionalFormatting>
  <conditionalFormatting sqref="E221">
    <cfRule type="expression" dxfId="101" priority="102">
      <formula>$D$41="Ja"</formula>
    </cfRule>
  </conditionalFormatting>
  <conditionalFormatting sqref="F221">
    <cfRule type="expression" dxfId="100" priority="101">
      <formula>$D$41="Ja"</formula>
    </cfRule>
  </conditionalFormatting>
  <conditionalFormatting sqref="F220">
    <cfRule type="expression" dxfId="99" priority="100">
      <formula>$D$41="Ja"</formula>
    </cfRule>
  </conditionalFormatting>
  <conditionalFormatting sqref="B249">
    <cfRule type="cellIs" dxfId="95" priority="95" operator="between">
      <formula>1</formula>
      <formula>10000000</formula>
    </cfRule>
    <cfRule type="cellIs" dxfId="94" priority="96" operator="greaterThan">
      <formula>99999999.99</formula>
    </cfRule>
  </conditionalFormatting>
  <conditionalFormatting sqref="E251">
    <cfRule type="expression" dxfId="93" priority="94">
      <formula>$D$41="Ja"</formula>
    </cfRule>
  </conditionalFormatting>
  <conditionalFormatting sqref="F251">
    <cfRule type="expression" dxfId="92" priority="93">
      <formula>$D$41="Ja"</formula>
    </cfRule>
  </conditionalFormatting>
  <conditionalFormatting sqref="F250">
    <cfRule type="expression" dxfId="91" priority="92">
      <formula>$D$41="Ja"</formula>
    </cfRule>
  </conditionalFormatting>
  <conditionalFormatting sqref="B279">
    <cfRule type="cellIs" dxfId="87" priority="87" operator="between">
      <formula>1</formula>
      <formula>10000000</formula>
    </cfRule>
    <cfRule type="cellIs" dxfId="86" priority="88" operator="greaterThan">
      <formula>99999999.99</formula>
    </cfRule>
  </conditionalFormatting>
  <conditionalFormatting sqref="E281">
    <cfRule type="expression" dxfId="85" priority="86">
      <formula>$D$41="Ja"</formula>
    </cfRule>
  </conditionalFormatting>
  <conditionalFormatting sqref="F281">
    <cfRule type="expression" dxfId="84" priority="85">
      <formula>$D$41="Ja"</formula>
    </cfRule>
  </conditionalFormatting>
  <conditionalFormatting sqref="F280">
    <cfRule type="expression" dxfId="83" priority="84">
      <formula>$D$41="Ja"</formula>
    </cfRule>
  </conditionalFormatting>
  <conditionalFormatting sqref="B309">
    <cfRule type="cellIs" dxfId="79" priority="79" operator="between">
      <formula>1</formula>
      <formula>10000000</formula>
    </cfRule>
    <cfRule type="cellIs" dxfId="78" priority="80" operator="greaterThan">
      <formula>99999999.99</formula>
    </cfRule>
  </conditionalFormatting>
  <conditionalFormatting sqref="E311">
    <cfRule type="expression" dxfId="77" priority="78">
      <formula>$D$41="Ja"</formula>
    </cfRule>
  </conditionalFormatting>
  <conditionalFormatting sqref="F311">
    <cfRule type="expression" dxfId="76" priority="77">
      <formula>$D$41="Ja"</formula>
    </cfRule>
  </conditionalFormatting>
  <conditionalFormatting sqref="F310">
    <cfRule type="expression" dxfId="75" priority="76">
      <formula>$D$41="Ja"</formula>
    </cfRule>
  </conditionalFormatting>
  <conditionalFormatting sqref="B339">
    <cfRule type="cellIs" dxfId="71" priority="71" operator="between">
      <formula>1</formula>
      <formula>10000000</formula>
    </cfRule>
    <cfRule type="cellIs" dxfId="70" priority="72" operator="greaterThan">
      <formula>99999999.99</formula>
    </cfRule>
  </conditionalFormatting>
  <conditionalFormatting sqref="E341">
    <cfRule type="expression" dxfId="69" priority="70">
      <formula>$D$41="Ja"</formula>
    </cfRule>
  </conditionalFormatting>
  <conditionalFormatting sqref="F341">
    <cfRule type="expression" dxfId="68" priority="69">
      <formula>$D$41="Ja"</formula>
    </cfRule>
  </conditionalFormatting>
  <conditionalFormatting sqref="F340">
    <cfRule type="expression" dxfId="67" priority="68">
      <formula>$D$41="Ja"</formula>
    </cfRule>
  </conditionalFormatting>
  <conditionalFormatting sqref="B369">
    <cfRule type="cellIs" dxfId="63" priority="63" operator="between">
      <formula>1</formula>
      <formula>10000000</formula>
    </cfRule>
    <cfRule type="cellIs" dxfId="62" priority="64" operator="greaterThan">
      <formula>99999999.99</formula>
    </cfRule>
  </conditionalFormatting>
  <conditionalFormatting sqref="E371">
    <cfRule type="expression" dxfId="61" priority="62">
      <formula>$D$41="Ja"</formula>
    </cfRule>
  </conditionalFormatting>
  <conditionalFormatting sqref="F371">
    <cfRule type="expression" dxfId="60" priority="61">
      <formula>$D$41="Ja"</formula>
    </cfRule>
  </conditionalFormatting>
  <conditionalFormatting sqref="F370">
    <cfRule type="expression" dxfId="59" priority="60">
      <formula>$D$41="Ja"</formula>
    </cfRule>
  </conditionalFormatting>
  <conditionalFormatting sqref="B399">
    <cfRule type="cellIs" dxfId="55" priority="55" operator="between">
      <formula>1</formula>
      <formula>10000000</formula>
    </cfRule>
    <cfRule type="cellIs" dxfId="54" priority="56" operator="greaterThan">
      <formula>99999999.99</formula>
    </cfRule>
  </conditionalFormatting>
  <conditionalFormatting sqref="E401">
    <cfRule type="expression" dxfId="53" priority="54">
      <formula>$D$41="Ja"</formula>
    </cfRule>
  </conditionalFormatting>
  <conditionalFormatting sqref="F401">
    <cfRule type="expression" dxfId="52" priority="53">
      <formula>$D$41="Ja"</formula>
    </cfRule>
  </conditionalFormatting>
  <conditionalFormatting sqref="F400">
    <cfRule type="expression" dxfId="51" priority="52">
      <formula>$D$41="Ja"</formula>
    </cfRule>
  </conditionalFormatting>
  <conditionalFormatting sqref="B429">
    <cfRule type="cellIs" dxfId="47" priority="47" operator="between">
      <formula>1</formula>
      <formula>10000000</formula>
    </cfRule>
    <cfRule type="cellIs" dxfId="46" priority="48" operator="greaterThan">
      <formula>99999999.99</formula>
    </cfRule>
  </conditionalFormatting>
  <conditionalFormatting sqref="E431">
    <cfRule type="expression" dxfId="45" priority="46">
      <formula>$D$41="Ja"</formula>
    </cfRule>
  </conditionalFormatting>
  <conditionalFormatting sqref="F431">
    <cfRule type="expression" dxfId="44" priority="45">
      <formula>$D$41="Ja"</formula>
    </cfRule>
  </conditionalFormatting>
  <conditionalFormatting sqref="F430">
    <cfRule type="expression" dxfId="43" priority="44">
      <formula>$D$41="Ja"</formula>
    </cfRule>
  </conditionalFormatting>
  <conditionalFormatting sqref="B459">
    <cfRule type="cellIs" dxfId="39" priority="39" operator="between">
      <formula>1</formula>
      <formula>10000000</formula>
    </cfRule>
    <cfRule type="cellIs" dxfId="38" priority="40" operator="greaterThan">
      <formula>99999999.99</formula>
    </cfRule>
  </conditionalFormatting>
  <conditionalFormatting sqref="E461">
    <cfRule type="expression" dxfId="37" priority="38">
      <formula>$D$41="Ja"</formula>
    </cfRule>
  </conditionalFormatting>
  <conditionalFormatting sqref="F461">
    <cfRule type="expression" dxfId="36" priority="37">
      <formula>$D$41="Ja"</formula>
    </cfRule>
  </conditionalFormatting>
  <conditionalFormatting sqref="F460">
    <cfRule type="expression" dxfId="35" priority="36">
      <formula>$D$41="Ja"</formula>
    </cfRule>
  </conditionalFormatting>
  <conditionalFormatting sqref="B489">
    <cfRule type="cellIs" dxfId="31" priority="31" operator="between">
      <formula>1</formula>
      <formula>10000000</formula>
    </cfRule>
    <cfRule type="cellIs" dxfId="30" priority="32" operator="greaterThan">
      <formula>99999999.99</formula>
    </cfRule>
  </conditionalFormatting>
  <conditionalFormatting sqref="E491">
    <cfRule type="expression" dxfId="29" priority="30">
      <formula>$D$41="Ja"</formula>
    </cfRule>
  </conditionalFormatting>
  <conditionalFormatting sqref="F491">
    <cfRule type="expression" dxfId="28" priority="29">
      <formula>$D$41="Ja"</formula>
    </cfRule>
  </conditionalFormatting>
  <conditionalFormatting sqref="F490">
    <cfRule type="expression" dxfId="27" priority="28">
      <formula>$D$41="Ja"</formula>
    </cfRule>
  </conditionalFormatting>
  <conditionalFormatting sqref="B519">
    <cfRule type="cellIs" dxfId="23" priority="23" operator="between">
      <formula>1</formula>
      <formula>10000000</formula>
    </cfRule>
    <cfRule type="cellIs" dxfId="22" priority="24" operator="greaterThan">
      <formula>99999999.99</formula>
    </cfRule>
  </conditionalFormatting>
  <conditionalFormatting sqref="E521">
    <cfRule type="expression" dxfId="21" priority="22">
      <formula>$D$41="Ja"</formula>
    </cfRule>
  </conditionalFormatting>
  <conditionalFormatting sqref="F521">
    <cfRule type="expression" dxfId="20" priority="21">
      <formula>$D$41="Ja"</formula>
    </cfRule>
  </conditionalFormatting>
  <conditionalFormatting sqref="F520">
    <cfRule type="expression" dxfId="19" priority="20">
      <formula>$D$41="Ja"</formula>
    </cfRule>
  </conditionalFormatting>
  <conditionalFormatting sqref="B549">
    <cfRule type="cellIs" dxfId="15" priority="15" operator="between">
      <formula>1</formula>
      <formula>10000000</formula>
    </cfRule>
    <cfRule type="cellIs" dxfId="14" priority="16" operator="greaterThan">
      <formula>99999999.99</formula>
    </cfRule>
  </conditionalFormatting>
  <conditionalFormatting sqref="E551">
    <cfRule type="expression" dxfId="13" priority="14">
      <formula>$D$41="Ja"</formula>
    </cfRule>
  </conditionalFormatting>
  <conditionalFormatting sqref="F551">
    <cfRule type="expression" dxfId="12" priority="13">
      <formula>$D$41="Ja"</formula>
    </cfRule>
  </conditionalFormatting>
  <conditionalFormatting sqref="F550">
    <cfRule type="expression" dxfId="11" priority="12">
      <formula>$D$41="Ja"</formula>
    </cfRule>
  </conditionalFormatting>
  <conditionalFormatting sqref="B579">
    <cfRule type="cellIs" dxfId="7" priority="7" operator="between">
      <formula>1</formula>
      <formula>10000000</formula>
    </cfRule>
    <cfRule type="cellIs" dxfId="6" priority="8" operator="greaterThan">
      <formula>99999999.99</formula>
    </cfRule>
  </conditionalFormatting>
  <conditionalFormatting sqref="E581">
    <cfRule type="expression" dxfId="5" priority="6">
      <formula>$D$41="Ja"</formula>
    </cfRule>
  </conditionalFormatting>
  <conditionalFormatting sqref="F581">
    <cfRule type="expression" dxfId="4" priority="5">
      <formula>$D$41="Ja"</formula>
    </cfRule>
  </conditionalFormatting>
  <conditionalFormatting sqref="F580">
    <cfRule type="expression" dxfId="3" priority="4">
      <formula>$D$41="Ja"</formula>
    </cfRule>
  </conditionalFormatting>
  <dataValidations xWindow="1740" yWindow="988" count="7">
    <dataValidation allowBlank="1" showInputMessage="1" showErrorMessage="1" promptTitle="1a. CVR-nummer" prompt="Her angives den ansøgende organisations CVR-nummer. Bemærk: CVR-nummer er altid 8 cifre." sqref="B579 B549 B39 B69 B99 B129 B159 B189 B219 B249 B279 B309 B339 B369 B399 B429 B459 B489 B519 B9" xr:uid="{3C19ACC1-8291-47D0-B55C-AB0443D94395}"/>
    <dataValidation allowBlank="1" showInputMessage="1" showErrorMessage="1" promptTitle="2. Virksomhedsnavn" prompt="Angiv dit virksomhedsnavn, som det fremgår af CVR-registret" sqref="C9 C39 C69 C99 C129 C159 C189 C219 C249 C279 C309 C339 C369 C399 C429 C459 C489 C519 C549 C579" xr:uid="{B1842E27-E575-4B65-AA7A-AB8C1503E36C}"/>
    <dataValidation allowBlank="1" showInputMessage="1" showErrorMessage="1" promptTitle="1. Angiv projekttitel" prompt="Skriv projektets titel (samme som i ansøgningsblanketten). Bemærk at både projekttitel og projektform skal angives før deltagerbudgetter kan udfyldes" sqref="B4:D4" xr:uid="{527A45D8-0608-4D14-B3F1-7F18AC3B4B22}"/>
    <dataValidation allowBlank="1" showInputMessage="1" showErrorMessage="1" promptTitle="Privat finansiering" prompt="Har projektet modtaget private midler til finansiering, kan disse anvendes til at dække projektets egenfinansiering. Er det angivne beløb højere end projektets egenfinansiering, vil det påvirke støttesatsen." sqref="J69 E581 E101 E131 E161 E191 E221 E251 E281 E311 E341 E371 E551 E401 E431 E461 E491 E521 E71 E41 E11" xr:uid="{3F3741B9-B109-493E-AAEF-7101AB8A4F73}"/>
    <dataValidation allowBlank="1" showInputMessage="1" showErrorMessage="1" promptTitle="Offentlig finansiering" prompt="Har projektet modtaget andre offentlige midler, vil disse påvirke Plantefondens støttesats._x000a_" sqref="F521 K69 F491 F581 F131 F161 F191 F221 F251 F281 F311 F341 F371 F551 F401 F431 F461 F101 F71" xr:uid="{BDD1E65C-9D0E-41E5-B3BF-FDA099696402}"/>
    <dataValidation allowBlank="1" showInputMessage="1" showErrorMessage="1" promptTitle="1b. P-nummer" prompt="Udfyldes hvis projektdeltager har angivet P-nummer i ansøgningsblanketten. P-numrene i hhv. blanket og budget skal være ens (10 cifre)." sqref="A519 A489 A459 A429 A399 A369 A339 A309 A279 A249 A219 A189 A159 A129 A99 A69 A39 A579 A549 A9" xr:uid="{8A25257C-F79F-4D4D-8A39-ED2169471734}"/>
    <dataValidation allowBlank="1" showInputMessage="1" showErrorMessage="1" promptTitle="Offentlig finansiering" prompt="Har projektet modtaget andre offentlige midler, vil disse påvirke Plantefondens støttesats." sqref="F11 F41" xr:uid="{D1FA9903-88C2-48BC-9029-88D54CACFC9F}"/>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66" id="{013B5DC7-112F-4949-9D10-525574D266A2}">
            <xm:f>AND($B$9&gt;0,'3 Samlet budget (AUTOGENERERES)'!$T$3)</xm:f>
            <x14:dxf>
              <font>
                <color theme="0" tint="-0.14996795556505021"/>
              </font>
              <fill>
                <patternFill>
                  <bgColor theme="0" tint="-0.14996795556505021"/>
                </patternFill>
              </fill>
            </x14:dxf>
          </x14:cfRule>
          <xm:sqref>A9</xm:sqref>
        </x14:conditionalFormatting>
        <x14:conditionalFormatting xmlns:xm="http://schemas.microsoft.com/office/excel/2006/main">
          <x14:cfRule type="expression" priority="165" id="{9D63600D-1A8E-4D0B-8DA4-B6ED6F5CD943}">
            <xm:f>AND($B$39&gt;0,'3 Samlet budget (AUTOGENERERES)'!$T$3)</xm:f>
            <x14:dxf>
              <font>
                <color theme="0" tint="-0.14996795556505021"/>
              </font>
              <fill>
                <patternFill>
                  <bgColor theme="0" tint="-0.14996795556505021"/>
                </patternFill>
              </fill>
            </x14:dxf>
          </x14:cfRule>
          <xm:sqref>A39</xm:sqref>
        </x14:conditionalFormatting>
        <x14:conditionalFormatting xmlns:xm="http://schemas.microsoft.com/office/excel/2006/main">
          <x14:cfRule type="expression" priority="164" id="{65893143-D4CC-47E1-8F0B-657C88D42F76}">
            <xm:f>AND($B$69&gt;0,'3 Samlet budget (AUTOGENERERES)'!$T$3)</xm:f>
            <x14:dxf>
              <font>
                <color theme="0" tint="-0.14996795556505021"/>
              </font>
              <fill>
                <patternFill>
                  <bgColor theme="0" tint="-0.14996795556505021"/>
                </patternFill>
              </fill>
            </x14:dxf>
          </x14:cfRule>
          <xm:sqref>A69</xm:sqref>
        </x14:conditionalFormatting>
        <x14:conditionalFormatting xmlns:xm="http://schemas.microsoft.com/office/excel/2006/main">
          <x14:cfRule type="expression" priority="163" id="{C7AF80E9-D66D-4C3B-974F-C5DA528A9B13}">
            <xm:f>AND($B$99&gt;0,'3 Samlet budget (AUTOGENERERES)'!$T$3)</xm:f>
            <x14:dxf>
              <font>
                <color theme="0" tint="-0.14996795556505021"/>
              </font>
              <fill>
                <patternFill>
                  <bgColor theme="0" tint="-0.14996795556505021"/>
                </patternFill>
              </fill>
            </x14:dxf>
          </x14:cfRule>
          <xm:sqref>A99</xm:sqref>
        </x14:conditionalFormatting>
        <x14:conditionalFormatting xmlns:xm="http://schemas.microsoft.com/office/excel/2006/main">
          <x14:cfRule type="expression" priority="162" id="{5043AE14-9BB5-40BF-8164-791E9BD34039}">
            <xm:f>AND($B$129&gt;0,'3 Samlet budget (AUTOGENERERES)'!$T$3)</xm:f>
            <x14:dxf>
              <font>
                <color theme="0" tint="-0.14996795556505021"/>
              </font>
              <fill>
                <patternFill>
                  <bgColor theme="0" tint="-0.14996795556505021"/>
                </patternFill>
              </fill>
            </x14:dxf>
          </x14:cfRule>
          <xm:sqref>A129</xm:sqref>
        </x14:conditionalFormatting>
        <x14:conditionalFormatting xmlns:xm="http://schemas.microsoft.com/office/excel/2006/main">
          <x14:cfRule type="expression" priority="161" id="{42EF15C4-3BC9-4C15-817E-AC6F799A94C0}">
            <xm:f>AND($B$159&gt;0,'3 Samlet budget (AUTOGENERERES)'!$T$3)</xm:f>
            <x14:dxf>
              <font>
                <color theme="0" tint="-0.14996795556505021"/>
              </font>
              <fill>
                <patternFill>
                  <bgColor theme="0" tint="-0.14996795556505021"/>
                </patternFill>
              </fill>
            </x14:dxf>
          </x14:cfRule>
          <xm:sqref>A159</xm:sqref>
        </x14:conditionalFormatting>
        <x14:conditionalFormatting xmlns:xm="http://schemas.microsoft.com/office/excel/2006/main">
          <x14:cfRule type="expression" priority="160" id="{03572BE0-F498-4924-B42F-5F26DD2C5108}">
            <xm:f>AND($B$189&gt;0,'3 Samlet budget (AUTOGENERERES)'!$T$3)</xm:f>
            <x14:dxf>
              <font>
                <color theme="0" tint="-0.14996795556505021"/>
              </font>
              <fill>
                <patternFill>
                  <bgColor theme="0" tint="-0.14996795556505021"/>
                </patternFill>
              </fill>
            </x14:dxf>
          </x14:cfRule>
          <xm:sqref>A189</xm:sqref>
        </x14:conditionalFormatting>
        <x14:conditionalFormatting xmlns:xm="http://schemas.microsoft.com/office/excel/2006/main">
          <x14:cfRule type="expression" priority="159" id="{4BAFA15C-B7FB-469C-A164-A17228CA967F}">
            <xm:f>AND($B$219&gt;0,'3 Samlet budget (AUTOGENERERES)'!$T$3)</xm:f>
            <x14:dxf>
              <font>
                <color theme="0" tint="-0.14996795556505021"/>
              </font>
              <fill>
                <patternFill>
                  <bgColor theme="0" tint="-0.14996795556505021"/>
                </patternFill>
              </fill>
            </x14:dxf>
          </x14:cfRule>
          <xm:sqref>A219</xm:sqref>
        </x14:conditionalFormatting>
        <x14:conditionalFormatting xmlns:xm="http://schemas.microsoft.com/office/excel/2006/main">
          <x14:cfRule type="expression" priority="158" id="{A9000B14-C9B9-441D-802A-C4C140400B30}">
            <xm:f>AND($B$249&gt;0,'3 Samlet budget (AUTOGENERERES)'!$T$3)</xm:f>
            <x14:dxf>
              <font>
                <color theme="0" tint="-0.14996795556505021"/>
              </font>
              <fill>
                <patternFill>
                  <bgColor theme="0" tint="-0.14996795556505021"/>
                </patternFill>
              </fill>
            </x14:dxf>
          </x14:cfRule>
          <xm:sqref>A249</xm:sqref>
        </x14:conditionalFormatting>
        <x14:conditionalFormatting xmlns:xm="http://schemas.microsoft.com/office/excel/2006/main">
          <x14:cfRule type="expression" priority="157" id="{847AF54E-1A90-41CA-814E-D5E2211A7FAA}">
            <xm:f>AND($B$279&gt;0,'3 Samlet budget (AUTOGENERERES)'!$T$3)</xm:f>
            <x14:dxf>
              <font>
                <color theme="0" tint="-0.14996795556505021"/>
              </font>
              <fill>
                <patternFill>
                  <bgColor theme="0" tint="-0.14996795556505021"/>
                </patternFill>
              </fill>
            </x14:dxf>
          </x14:cfRule>
          <xm:sqref>A279</xm:sqref>
        </x14:conditionalFormatting>
        <x14:conditionalFormatting xmlns:xm="http://schemas.microsoft.com/office/excel/2006/main">
          <x14:cfRule type="expression" priority="156" id="{457C33FE-60DD-44C9-A7CE-61664CEF06FE}">
            <xm:f>AND($B$309&gt;0,'3 Samlet budget (AUTOGENERERES)'!$T$3)</xm:f>
            <x14:dxf>
              <font>
                <color theme="0" tint="-0.14996795556505021"/>
              </font>
              <fill>
                <patternFill>
                  <bgColor theme="0" tint="-0.14996795556505021"/>
                </patternFill>
              </fill>
            </x14:dxf>
          </x14:cfRule>
          <xm:sqref>A309</xm:sqref>
        </x14:conditionalFormatting>
        <x14:conditionalFormatting xmlns:xm="http://schemas.microsoft.com/office/excel/2006/main">
          <x14:cfRule type="expression" priority="155" id="{12F926CD-596D-414E-B890-039A21ADE501}">
            <xm:f>AND($B$339&gt;0,'3 Samlet budget (AUTOGENERERES)'!$T$3)</xm:f>
            <x14:dxf>
              <font>
                <color theme="0" tint="-0.14996795556505021"/>
              </font>
              <fill>
                <patternFill>
                  <bgColor theme="0" tint="-0.14996795556505021"/>
                </patternFill>
              </fill>
            </x14:dxf>
          </x14:cfRule>
          <xm:sqref>A339</xm:sqref>
        </x14:conditionalFormatting>
        <x14:conditionalFormatting xmlns:xm="http://schemas.microsoft.com/office/excel/2006/main">
          <x14:cfRule type="expression" priority="154" id="{4E18D971-2D1F-4530-9A6D-DD9ECA96FF39}">
            <xm:f>AND($B$369&gt;0,'3 Samlet budget (AUTOGENERERES)'!$T$3)</xm:f>
            <x14:dxf>
              <font>
                <color theme="0" tint="-0.14996795556505021"/>
              </font>
              <fill>
                <patternFill>
                  <bgColor theme="0" tint="-0.14996795556505021"/>
                </patternFill>
              </fill>
            </x14:dxf>
          </x14:cfRule>
          <xm:sqref>A369</xm:sqref>
        </x14:conditionalFormatting>
        <x14:conditionalFormatting xmlns:xm="http://schemas.microsoft.com/office/excel/2006/main">
          <x14:cfRule type="expression" priority="153" id="{DEE951E2-E640-41EF-B3CB-0938D649C43C}">
            <xm:f>AND($B$399&gt;0,'3 Samlet budget (AUTOGENERERES)'!$T$3)</xm:f>
            <x14:dxf>
              <font>
                <color theme="0" tint="-0.14996795556505021"/>
              </font>
              <fill>
                <patternFill>
                  <bgColor theme="0" tint="-0.14996795556505021"/>
                </patternFill>
              </fill>
            </x14:dxf>
          </x14:cfRule>
          <xm:sqref>A399</xm:sqref>
        </x14:conditionalFormatting>
        <x14:conditionalFormatting xmlns:xm="http://schemas.microsoft.com/office/excel/2006/main">
          <x14:cfRule type="expression" priority="152" id="{B3A12084-5944-4792-AC18-66489594B17B}">
            <xm:f>AND($B$429&gt;0,'3 Samlet budget (AUTOGENERERES)'!$T$3)</xm:f>
            <x14:dxf>
              <font>
                <color theme="0" tint="-0.14996795556505021"/>
              </font>
              <fill>
                <patternFill>
                  <bgColor theme="0" tint="-0.14996795556505021"/>
                </patternFill>
              </fill>
            </x14:dxf>
          </x14:cfRule>
          <xm:sqref>A429</xm:sqref>
        </x14:conditionalFormatting>
        <x14:conditionalFormatting xmlns:xm="http://schemas.microsoft.com/office/excel/2006/main">
          <x14:cfRule type="expression" priority="151" id="{98743B59-6437-44F7-8A4E-20D037E9B7F0}">
            <xm:f>AND($B$459&gt;0,'3 Samlet budget (AUTOGENERERES)'!$T$3)</xm:f>
            <x14:dxf>
              <font>
                <color theme="0" tint="-0.14996795556505021"/>
              </font>
              <fill>
                <patternFill>
                  <bgColor theme="0" tint="-0.14996795556505021"/>
                </patternFill>
              </fill>
            </x14:dxf>
          </x14:cfRule>
          <xm:sqref>A459</xm:sqref>
        </x14:conditionalFormatting>
        <x14:conditionalFormatting xmlns:xm="http://schemas.microsoft.com/office/excel/2006/main">
          <x14:cfRule type="expression" priority="150" id="{E0F102AB-36EC-4591-ACCA-6CB0F66F8E41}">
            <xm:f>AND($B$489&gt;0,'3 Samlet budget (AUTOGENERERES)'!$T$3)</xm:f>
            <x14:dxf>
              <font>
                <color theme="0" tint="-0.14996795556505021"/>
              </font>
              <fill>
                <patternFill>
                  <bgColor theme="0" tint="-0.14996795556505021"/>
                </patternFill>
              </fill>
            </x14:dxf>
          </x14:cfRule>
          <xm:sqref>A489</xm:sqref>
        </x14:conditionalFormatting>
        <x14:conditionalFormatting xmlns:xm="http://schemas.microsoft.com/office/excel/2006/main">
          <x14:cfRule type="expression" priority="149" id="{BA0B51CC-5792-4FD0-A514-64415EFB2CFB}">
            <xm:f>AND($B$519&gt;0,'3 Samlet budget (AUTOGENERERES)'!$T$3)</xm:f>
            <x14:dxf>
              <font>
                <color theme="0" tint="-0.14996795556505021"/>
              </font>
              <fill>
                <patternFill>
                  <bgColor theme="0" tint="-0.14996795556505021"/>
                </patternFill>
              </fill>
            </x14:dxf>
          </x14:cfRule>
          <xm:sqref>A519</xm:sqref>
        </x14:conditionalFormatting>
        <x14:conditionalFormatting xmlns:xm="http://schemas.microsoft.com/office/excel/2006/main">
          <x14:cfRule type="expression" priority="148" id="{99780A2F-B77F-4835-9CD8-8E0B6D346C9F}">
            <xm:f>AND($B$549&gt;0,'3 Samlet budget (AUTOGENERERES)'!$T$3)</xm:f>
            <x14:dxf>
              <font>
                <color theme="0" tint="-0.14996795556505021"/>
              </font>
              <fill>
                <patternFill>
                  <bgColor theme="0" tint="-0.14996795556505021"/>
                </patternFill>
              </fill>
            </x14:dxf>
          </x14:cfRule>
          <xm:sqref>A549</xm:sqref>
        </x14:conditionalFormatting>
        <x14:conditionalFormatting xmlns:xm="http://schemas.microsoft.com/office/excel/2006/main">
          <x14:cfRule type="expression" priority="147" id="{961A147E-AE52-41F9-8B46-DD107A03E46A}">
            <xm:f>AND($B$579&gt;0,'3 Samlet budget (AUTOGENERERES)'!$T$3)</xm:f>
            <x14:dxf>
              <font>
                <color theme="0" tint="-0.14996795556505021"/>
              </font>
              <fill>
                <patternFill>
                  <bgColor theme="0" tint="-0.14996795556505021"/>
                </patternFill>
              </fill>
            </x14:dxf>
          </x14:cfRule>
          <xm:sqref>A579</xm:sqref>
        </x14:conditionalFormatting>
        <x14:conditionalFormatting xmlns:xm="http://schemas.microsoft.com/office/excel/2006/main">
          <x14:cfRule type="expression" priority="186" id="{47324C9D-216A-4CD3-8247-AC3787ACC7D3}">
            <xm:f>AND('3 Samlet budget (AUTOGENERERES)'!$J34,$B9&gt;0)</xm:f>
            <x14:dxf>
              <font>
                <color theme="1"/>
              </font>
              <fill>
                <patternFill>
                  <bgColor rgb="FFCC0000"/>
                </patternFill>
              </fill>
            </x14:dxf>
          </x14:cfRule>
          <xm:sqref>A9 A39 A69 A99 A129 A159 A189 A219 A249 A279 A309 A339 A369 A399 A429 A459 A489 A519 A549 A579</xm:sqref>
        </x14:conditionalFormatting>
        <x14:conditionalFormatting xmlns:xm="http://schemas.microsoft.com/office/excel/2006/main">
          <x14:cfRule type="expression" priority="189" id="{503BFE09-93A1-4643-845A-F769A571BB85}">
            <xm:f>AND('3 Samlet budget (AUTOGENERERES)'!$T$3,$B9="")</xm:f>
            <x14:dxf>
              <font>
                <color rgb="FF285644"/>
              </font>
              <fill>
                <patternFill>
                  <bgColor rgb="FF285644"/>
                </patternFill>
              </fill>
            </x14:dxf>
          </x14:cfRule>
          <xm:sqref>A9</xm:sqref>
        </x14:conditionalFormatting>
        <x14:conditionalFormatting xmlns:xm="http://schemas.microsoft.com/office/excel/2006/main">
          <x14:cfRule type="expression" priority="192" id="{D544A1B5-7694-407C-84E3-386FBE10AB91}">
            <xm:f>AND('3 Samlet budget (AUTOGENERERES)'!$T$3,$B39="")</xm:f>
            <x14:dxf>
              <font>
                <color rgb="FF285644"/>
              </font>
              <fill>
                <patternFill>
                  <bgColor rgb="FF285644"/>
                </patternFill>
              </fill>
            </x14:dxf>
          </x14:cfRule>
          <xm:sqref>A39</xm:sqref>
        </x14:conditionalFormatting>
        <x14:conditionalFormatting xmlns:xm="http://schemas.microsoft.com/office/excel/2006/main">
          <x14:cfRule type="expression" priority="193" id="{E3DD856C-9A33-47B2-A8AD-6D369BAF2DA3}">
            <xm:f>AND('3 Samlet budget (AUTOGENERERES)'!$T$3,$B69="")</xm:f>
            <x14:dxf>
              <font>
                <color rgb="FF285644"/>
              </font>
              <fill>
                <patternFill>
                  <bgColor rgb="FF285644"/>
                </patternFill>
              </fill>
            </x14:dxf>
          </x14:cfRule>
          <xm:sqref>A69</xm:sqref>
        </x14:conditionalFormatting>
        <x14:conditionalFormatting xmlns:xm="http://schemas.microsoft.com/office/excel/2006/main">
          <x14:cfRule type="expression" priority="194" id="{D9D977D8-1543-409D-B17B-B4BC22DEEA9A}">
            <xm:f>AND('3 Samlet budget (AUTOGENERERES)'!$T$3,$B99="")</xm:f>
            <x14:dxf>
              <font>
                <color rgb="FF285644"/>
              </font>
              <fill>
                <patternFill>
                  <bgColor rgb="FF285644"/>
                </patternFill>
              </fill>
            </x14:dxf>
          </x14:cfRule>
          <xm:sqref>A99</xm:sqref>
        </x14:conditionalFormatting>
        <x14:conditionalFormatting xmlns:xm="http://schemas.microsoft.com/office/excel/2006/main">
          <x14:cfRule type="expression" priority="195" id="{56F3DE99-2AC7-422D-8784-AE2FD3122142}">
            <xm:f>AND('3 Samlet budget (AUTOGENERERES)'!$T$3,$B129="")</xm:f>
            <x14:dxf>
              <font>
                <color rgb="FF285644"/>
              </font>
              <fill>
                <patternFill>
                  <bgColor rgb="FF285644"/>
                </patternFill>
              </fill>
            </x14:dxf>
          </x14:cfRule>
          <xm:sqref>A129</xm:sqref>
        </x14:conditionalFormatting>
        <x14:conditionalFormatting xmlns:xm="http://schemas.microsoft.com/office/excel/2006/main">
          <x14:cfRule type="expression" priority="196" id="{04D7CEE1-3E21-4EDF-B345-A60992B5871C}">
            <xm:f>AND('3 Samlet budget (AUTOGENERERES)'!$T$3,$B159="")</xm:f>
            <x14:dxf>
              <font>
                <color rgb="FF285644"/>
              </font>
              <fill>
                <patternFill>
                  <bgColor rgb="FF285644"/>
                </patternFill>
              </fill>
            </x14:dxf>
          </x14:cfRule>
          <xm:sqref>A159</xm:sqref>
        </x14:conditionalFormatting>
        <x14:conditionalFormatting xmlns:xm="http://schemas.microsoft.com/office/excel/2006/main">
          <x14:cfRule type="expression" priority="197" id="{A7F97BEC-35E3-4F9C-BA4A-7F895E354D34}">
            <xm:f>AND('3 Samlet budget (AUTOGENERERES)'!$T$3,$B189="")</xm:f>
            <x14:dxf>
              <font>
                <color rgb="FF285644"/>
              </font>
              <fill>
                <patternFill>
                  <bgColor rgb="FF285644"/>
                </patternFill>
              </fill>
            </x14:dxf>
          </x14:cfRule>
          <xm:sqref>A189</xm:sqref>
        </x14:conditionalFormatting>
        <x14:conditionalFormatting xmlns:xm="http://schemas.microsoft.com/office/excel/2006/main">
          <x14:cfRule type="expression" priority="198" id="{B37A6D77-0CFD-4B29-B518-0F0E51BC793E}">
            <xm:f>AND('3 Samlet budget (AUTOGENERERES)'!$T$3,$B219="")</xm:f>
            <x14:dxf>
              <font>
                <color rgb="FF285644"/>
              </font>
              <fill>
                <patternFill>
                  <bgColor rgb="FF285644"/>
                </patternFill>
              </fill>
            </x14:dxf>
          </x14:cfRule>
          <xm:sqref>A219</xm:sqref>
        </x14:conditionalFormatting>
        <x14:conditionalFormatting xmlns:xm="http://schemas.microsoft.com/office/excel/2006/main">
          <x14:cfRule type="expression" priority="199" id="{D2160582-EBA3-479A-A0BE-9669A46AA040}">
            <xm:f>AND('3 Samlet budget (AUTOGENERERES)'!$T$3,$B249="")</xm:f>
            <x14:dxf>
              <font>
                <color rgb="FF285644"/>
              </font>
              <fill>
                <patternFill>
                  <bgColor rgb="FF285644"/>
                </patternFill>
              </fill>
            </x14:dxf>
          </x14:cfRule>
          <xm:sqref>A249</xm:sqref>
        </x14:conditionalFormatting>
        <x14:conditionalFormatting xmlns:xm="http://schemas.microsoft.com/office/excel/2006/main">
          <x14:cfRule type="expression" priority="200" id="{D40EE0F8-B915-4DC1-95E2-DAB327E2CDB0}">
            <xm:f>AND('3 Samlet budget (AUTOGENERERES)'!$T$3,$B279="")</xm:f>
            <x14:dxf>
              <font>
                <color rgb="FF285644"/>
              </font>
              <fill>
                <patternFill>
                  <bgColor rgb="FF285644"/>
                </patternFill>
              </fill>
            </x14:dxf>
          </x14:cfRule>
          <xm:sqref>A279</xm:sqref>
        </x14:conditionalFormatting>
        <x14:conditionalFormatting xmlns:xm="http://schemas.microsoft.com/office/excel/2006/main">
          <x14:cfRule type="expression" priority="201" id="{2168EF5D-0D03-47DC-BCBA-61C3CEF5B8F2}">
            <xm:f>AND('3 Samlet budget (AUTOGENERERES)'!$T$3,$B309="")</xm:f>
            <x14:dxf>
              <font>
                <color rgb="FF285644"/>
              </font>
              <fill>
                <patternFill>
                  <bgColor rgb="FF285644"/>
                </patternFill>
              </fill>
            </x14:dxf>
          </x14:cfRule>
          <xm:sqref>A309</xm:sqref>
        </x14:conditionalFormatting>
        <x14:conditionalFormatting xmlns:xm="http://schemas.microsoft.com/office/excel/2006/main">
          <x14:cfRule type="expression" priority="202" id="{E678674C-044D-4C60-B0A5-24229CB42F0C}">
            <xm:f>AND('3 Samlet budget (AUTOGENERERES)'!$T$3,$B339="")</xm:f>
            <x14:dxf>
              <font>
                <color rgb="FF285644"/>
              </font>
              <fill>
                <patternFill>
                  <bgColor rgb="FF285644"/>
                </patternFill>
              </fill>
            </x14:dxf>
          </x14:cfRule>
          <xm:sqref>A339</xm:sqref>
        </x14:conditionalFormatting>
        <x14:conditionalFormatting xmlns:xm="http://schemas.microsoft.com/office/excel/2006/main">
          <x14:cfRule type="expression" priority="203" id="{4010A5CC-5E6D-4C42-B0B1-7BE98F66A7E4}">
            <xm:f>AND('3 Samlet budget (AUTOGENERERES)'!$T$3,$B369="")</xm:f>
            <x14:dxf>
              <font>
                <color rgb="FF285644"/>
              </font>
              <fill>
                <patternFill>
                  <bgColor rgb="FF285644"/>
                </patternFill>
              </fill>
            </x14:dxf>
          </x14:cfRule>
          <xm:sqref>A369</xm:sqref>
        </x14:conditionalFormatting>
        <x14:conditionalFormatting xmlns:xm="http://schemas.microsoft.com/office/excel/2006/main">
          <x14:cfRule type="expression" priority="204" id="{97D30EBB-CECB-4D3A-B824-F8EC5FD67335}">
            <xm:f>AND('3 Samlet budget (AUTOGENERERES)'!$T$3,$B399="")</xm:f>
            <x14:dxf>
              <font>
                <color rgb="FF285644"/>
              </font>
              <fill>
                <patternFill>
                  <bgColor rgb="FF285644"/>
                </patternFill>
              </fill>
            </x14:dxf>
          </x14:cfRule>
          <xm:sqref>A399</xm:sqref>
        </x14:conditionalFormatting>
        <x14:conditionalFormatting xmlns:xm="http://schemas.microsoft.com/office/excel/2006/main">
          <x14:cfRule type="expression" priority="205" id="{28AF77E4-F2E5-4B3D-AAAA-AACF4E7ED451}">
            <xm:f>AND('3 Samlet budget (AUTOGENERERES)'!$T$3,$B429="")</xm:f>
            <x14:dxf>
              <font>
                <color rgb="FF285644"/>
              </font>
              <fill>
                <patternFill>
                  <bgColor rgb="FF285644"/>
                </patternFill>
              </fill>
            </x14:dxf>
          </x14:cfRule>
          <xm:sqref>A429</xm:sqref>
        </x14:conditionalFormatting>
        <x14:conditionalFormatting xmlns:xm="http://schemas.microsoft.com/office/excel/2006/main">
          <x14:cfRule type="expression" priority="206" id="{607E945F-6C08-4B25-9CB7-9413D97CBB96}">
            <xm:f>AND('3 Samlet budget (AUTOGENERERES)'!$T$3,$B459="")</xm:f>
            <x14:dxf>
              <font>
                <color rgb="FF285644"/>
              </font>
              <fill>
                <patternFill>
                  <bgColor rgb="FF285644"/>
                </patternFill>
              </fill>
            </x14:dxf>
          </x14:cfRule>
          <xm:sqref>A459</xm:sqref>
        </x14:conditionalFormatting>
        <x14:conditionalFormatting xmlns:xm="http://schemas.microsoft.com/office/excel/2006/main">
          <x14:cfRule type="expression" priority="207" id="{8F222F75-CFEB-492E-A73B-91850D84F2B3}">
            <xm:f>AND('3 Samlet budget (AUTOGENERERES)'!$T$3,$B489="")</xm:f>
            <x14:dxf>
              <font>
                <color rgb="FF285644"/>
              </font>
              <fill>
                <patternFill>
                  <bgColor rgb="FF285644"/>
                </patternFill>
              </fill>
            </x14:dxf>
          </x14:cfRule>
          <xm:sqref>A489</xm:sqref>
        </x14:conditionalFormatting>
        <x14:conditionalFormatting xmlns:xm="http://schemas.microsoft.com/office/excel/2006/main">
          <x14:cfRule type="expression" priority="208" id="{0D8CB472-6899-4B4E-9EB7-0471E0D6E5D1}">
            <xm:f>AND('3 Samlet budget (AUTOGENERERES)'!$T$3,$B519="")</xm:f>
            <x14:dxf>
              <font>
                <color rgb="FF285644"/>
              </font>
              <fill>
                <patternFill>
                  <bgColor rgb="FF285644"/>
                </patternFill>
              </fill>
            </x14:dxf>
          </x14:cfRule>
          <xm:sqref>A519</xm:sqref>
        </x14:conditionalFormatting>
        <x14:conditionalFormatting xmlns:xm="http://schemas.microsoft.com/office/excel/2006/main">
          <x14:cfRule type="expression" priority="209" id="{A4DCD808-CA83-4F6A-8ADC-8056A5D0C2F2}">
            <xm:f>AND('3 Samlet budget (AUTOGENERERES)'!$T$3,$B549="")</xm:f>
            <x14:dxf>
              <font>
                <color rgb="FF285644"/>
              </font>
              <fill>
                <patternFill>
                  <bgColor rgb="FF285644"/>
                </patternFill>
              </fill>
            </x14:dxf>
          </x14:cfRule>
          <xm:sqref>A549</xm:sqref>
        </x14:conditionalFormatting>
        <x14:conditionalFormatting xmlns:xm="http://schemas.microsoft.com/office/excel/2006/main">
          <x14:cfRule type="expression" priority="210" id="{2F98B638-980C-4586-B47F-8FF398F5EF55}">
            <xm:f>AND('3 Samlet budget (AUTOGENERERES)'!$T$3,$B579="")</xm:f>
            <x14:dxf>
              <font>
                <color rgb="FF285644"/>
              </font>
              <fill>
                <patternFill>
                  <bgColor rgb="FF285644"/>
                </patternFill>
              </fill>
            </x14:dxf>
          </x14:cfRule>
          <xm:sqref>A579</xm:sqref>
        </x14:conditionalFormatting>
        <x14:conditionalFormatting xmlns:xm="http://schemas.microsoft.com/office/excel/2006/main">
          <x14:cfRule type="expression" priority="718" id="{8509EA8B-6448-4A91-B9AC-556A4B4CD4C4}">
            <xm:f>'3 Samlet budget (AUTOGENERERES)'!$R$22</xm:f>
            <x14:dxf>
              <font>
                <color theme="0" tint="-0.14996795556505021"/>
              </font>
              <fill>
                <patternFill>
                  <bgColor theme="0" tint="-0.14996795556505021"/>
                </patternFill>
              </fill>
            </x14:dxf>
          </x14:cfRule>
          <xm:sqref>D104:AV106 D108:AV110 D112:AV121 B123</xm:sqref>
        </x14:conditionalFormatting>
        <x14:conditionalFormatting xmlns:xm="http://schemas.microsoft.com/office/excel/2006/main">
          <x14:cfRule type="expression" priority="717" id="{73502F54-DDDF-434D-ABB3-931D0D2BF594}">
            <xm:f>'3 Samlet budget (AUTOGENERERES)'!$R$23</xm:f>
            <x14:dxf>
              <font>
                <color theme="0" tint="-0.14996795556505021"/>
              </font>
              <fill>
                <patternFill>
                  <bgColor theme="0" tint="-0.14996795556505021"/>
                </patternFill>
              </fill>
            </x14:dxf>
          </x14:cfRule>
          <xm:sqref>D134:AV136 D138:AV140 D142:AV151 B153</xm:sqref>
        </x14:conditionalFormatting>
        <x14:conditionalFormatting xmlns:xm="http://schemas.microsoft.com/office/excel/2006/main">
          <x14:cfRule type="expression" priority="716" id="{860CFB3B-C14F-4DC1-8710-90C2D9CE210D}">
            <xm:f>'3 Samlet budget (AUTOGENERERES)'!$R$24</xm:f>
            <x14:dxf>
              <font>
                <color theme="0" tint="-0.14996795556505021"/>
              </font>
              <fill>
                <patternFill>
                  <bgColor theme="0" tint="-0.14996795556505021"/>
                </patternFill>
              </fill>
            </x14:dxf>
          </x14:cfRule>
          <xm:sqref>D164:AV166 D168:AV170 D172:AV181 B183</xm:sqref>
        </x14:conditionalFormatting>
        <x14:conditionalFormatting xmlns:xm="http://schemas.microsoft.com/office/excel/2006/main">
          <x14:cfRule type="expression" priority="715" id="{7B7CC82E-EEBE-4B0C-BA9E-9D9969AF6BD5}">
            <xm:f>'3 Samlet budget (AUTOGENERERES)'!$R$25</xm:f>
            <x14:dxf>
              <font>
                <color theme="0" tint="-0.14996795556505021"/>
              </font>
              <fill>
                <patternFill>
                  <bgColor theme="0" tint="-0.14996795556505021"/>
                </patternFill>
              </fill>
            </x14:dxf>
          </x14:cfRule>
          <xm:sqref>D194:AV196 D198:AV200 D202:AV211 B213</xm:sqref>
        </x14:conditionalFormatting>
        <x14:conditionalFormatting xmlns:xm="http://schemas.microsoft.com/office/excel/2006/main">
          <x14:cfRule type="expression" priority="714" id="{26966347-C457-4F25-8388-C5217B60B1DD}">
            <xm:f>'3 Samlet budget (AUTOGENERERES)'!$R$26</xm:f>
            <x14:dxf>
              <font>
                <color theme="0" tint="-0.14996795556505021"/>
              </font>
              <fill>
                <patternFill>
                  <bgColor theme="0" tint="-0.14996795556505021"/>
                </patternFill>
              </fill>
            </x14:dxf>
          </x14:cfRule>
          <xm:sqref>D224:AV226 D228:AV230 D232:AV241 B243</xm:sqref>
        </x14:conditionalFormatting>
        <x14:conditionalFormatting xmlns:xm="http://schemas.microsoft.com/office/excel/2006/main">
          <x14:cfRule type="expression" priority="713" id="{199FA154-5881-4CC0-8B6E-950F18244558}">
            <xm:f>'3 Samlet budget (AUTOGENERERES)'!$R$27</xm:f>
            <x14:dxf>
              <font>
                <color theme="0" tint="-0.14996795556505021"/>
              </font>
              <fill>
                <patternFill>
                  <bgColor theme="0" tint="-0.14996795556505021"/>
                </patternFill>
              </fill>
            </x14:dxf>
          </x14:cfRule>
          <xm:sqref>D254:AV256 D258:AV260 D262:AV271 B273</xm:sqref>
        </x14:conditionalFormatting>
        <x14:conditionalFormatting xmlns:xm="http://schemas.microsoft.com/office/excel/2006/main">
          <x14:cfRule type="expression" priority="712" id="{18A9377E-025A-4112-A51A-A1947AEEAF4B}">
            <xm:f>'3 Samlet budget (AUTOGENERERES)'!$R$28</xm:f>
            <x14:dxf>
              <font>
                <color theme="0" tint="-0.14996795556505021"/>
              </font>
              <fill>
                <patternFill>
                  <bgColor theme="0" tint="-0.14996795556505021"/>
                </patternFill>
              </fill>
            </x14:dxf>
          </x14:cfRule>
          <xm:sqref>D284:AV286 D288:AV290 D292:AV301 B303</xm:sqref>
        </x14:conditionalFormatting>
        <x14:conditionalFormatting xmlns:xm="http://schemas.microsoft.com/office/excel/2006/main">
          <x14:cfRule type="expression" priority="711" id="{8E8C443D-2019-4E76-82E4-882F449D97AC}">
            <xm:f>'3 Samlet budget (AUTOGENERERES)'!$R$29</xm:f>
            <x14:dxf>
              <font>
                <color theme="0" tint="-0.14996795556505021"/>
              </font>
              <fill>
                <patternFill>
                  <bgColor theme="0" tint="-0.14996795556505021"/>
                </patternFill>
              </fill>
            </x14:dxf>
          </x14:cfRule>
          <xm:sqref>D314:AV316 D318:AV320 D322:AV331 B333</xm:sqref>
        </x14:conditionalFormatting>
        <x14:conditionalFormatting xmlns:xm="http://schemas.microsoft.com/office/excel/2006/main">
          <x14:cfRule type="expression" priority="710" id="{3F7BB2B8-4998-4101-9A95-12837B60C72C}">
            <xm:f>'3 Samlet budget (AUTOGENERERES)'!$R$30</xm:f>
            <x14:dxf>
              <font>
                <color theme="0" tint="-0.14996795556505021"/>
              </font>
              <fill>
                <patternFill>
                  <bgColor theme="0" tint="-0.14996795556505021"/>
                </patternFill>
              </fill>
            </x14:dxf>
          </x14:cfRule>
          <xm:sqref>D344:AV346 D348:AV350 D352:AV361 B363</xm:sqref>
        </x14:conditionalFormatting>
        <x14:conditionalFormatting xmlns:xm="http://schemas.microsoft.com/office/excel/2006/main">
          <x14:cfRule type="expression" priority="709" id="{2DA0560E-80A8-4A72-914A-17D19B9E8A72}">
            <xm:f>'3 Samlet budget (AUTOGENERERES)'!$R$31</xm:f>
            <x14:dxf>
              <font>
                <color theme="0" tint="-0.14996795556505021"/>
              </font>
              <fill>
                <patternFill>
                  <bgColor theme="0" tint="-0.14996795556505021"/>
                </patternFill>
              </fill>
            </x14:dxf>
          </x14:cfRule>
          <xm:sqref>D374:AV376 D378:AV380 D382:AV391 B393</xm:sqref>
        </x14:conditionalFormatting>
        <x14:conditionalFormatting xmlns:xm="http://schemas.microsoft.com/office/excel/2006/main">
          <x14:cfRule type="expression" priority="708" id="{58BE7E72-EBD7-491A-8F82-4E0A4C7A615A}">
            <xm:f>'3 Samlet budget (AUTOGENERERES)'!$R$32</xm:f>
            <x14:dxf>
              <font>
                <color theme="0" tint="-0.14996795556505021"/>
              </font>
              <fill>
                <patternFill>
                  <bgColor theme="0" tint="-0.14996795556505021"/>
                </patternFill>
              </fill>
            </x14:dxf>
          </x14:cfRule>
          <xm:sqref>D404:AV406 D408:AV410 D412:AV421 B423</xm:sqref>
        </x14:conditionalFormatting>
        <x14:conditionalFormatting xmlns:xm="http://schemas.microsoft.com/office/excel/2006/main">
          <x14:cfRule type="expression" priority="707" id="{2319F66A-43D0-43A1-B3FD-03A433E63A05}">
            <xm:f>'3 Samlet budget (AUTOGENERERES)'!$R$33</xm:f>
            <x14:dxf>
              <font>
                <color theme="0" tint="-0.14996795556505021"/>
              </font>
              <fill>
                <patternFill>
                  <bgColor theme="0" tint="-0.14996795556505021"/>
                </patternFill>
              </fill>
            </x14:dxf>
          </x14:cfRule>
          <xm:sqref>D434:AV434 D438:AV440 D442:AV451 B453 H435:AV436 D435:G436</xm:sqref>
        </x14:conditionalFormatting>
        <x14:conditionalFormatting xmlns:xm="http://schemas.microsoft.com/office/excel/2006/main">
          <x14:cfRule type="expression" priority="706" id="{DC78AF87-DA19-41D8-9F58-39DE7C9CB943}">
            <xm:f>'3 Samlet budget (AUTOGENERERES)'!$R$34</xm:f>
            <x14:dxf>
              <font>
                <color theme="0" tint="-0.14996795556505021"/>
              </font>
              <fill>
                <patternFill>
                  <bgColor theme="0" tint="-0.14996795556505021"/>
                </patternFill>
              </fill>
            </x14:dxf>
          </x14:cfRule>
          <xm:sqref>D464:AV466 D468:AV470 D472:AV481 B483</xm:sqref>
        </x14:conditionalFormatting>
        <x14:conditionalFormatting xmlns:xm="http://schemas.microsoft.com/office/excel/2006/main">
          <x14:cfRule type="expression" priority="705" id="{4EF4809C-E9F6-4383-AEEA-0F04219FB1B1}">
            <xm:f>'3 Samlet budget (AUTOGENERERES)'!$R$35</xm:f>
            <x14:dxf>
              <font>
                <color theme="0" tint="-0.14996795556505021"/>
              </font>
              <fill>
                <patternFill>
                  <bgColor theme="0" tint="-0.14996795556505021"/>
                </patternFill>
              </fill>
            </x14:dxf>
          </x14:cfRule>
          <xm:sqref>D494:AV496 D498:AV500 D502:AV511 B513</xm:sqref>
        </x14:conditionalFormatting>
        <x14:conditionalFormatting xmlns:xm="http://schemas.microsoft.com/office/excel/2006/main">
          <x14:cfRule type="expression" priority="704" id="{E271421B-D040-4714-9A0A-057F0ED27C76}">
            <xm:f>'3 Samlet budget (AUTOGENERERES)'!$R$36</xm:f>
            <x14:dxf>
              <font>
                <color theme="0" tint="-0.14996795556505021"/>
              </font>
              <fill>
                <patternFill>
                  <bgColor theme="0" tint="-0.14996795556505021"/>
                </patternFill>
              </fill>
            </x14:dxf>
          </x14:cfRule>
          <xm:sqref>D524:AV526 D528:AV530 D532:AV541 B543</xm:sqref>
        </x14:conditionalFormatting>
        <x14:conditionalFormatting xmlns:xm="http://schemas.microsoft.com/office/excel/2006/main">
          <x14:cfRule type="expression" priority="703" id="{CAD9F89F-FC82-4907-85A8-48FA9F97F911}">
            <xm:f>'3 Samlet budget (AUTOGENERERES)'!$R$37</xm:f>
            <x14:dxf>
              <font>
                <color theme="0" tint="-0.14996795556505021"/>
              </font>
              <fill>
                <patternFill>
                  <bgColor theme="0" tint="-0.14996795556505021"/>
                </patternFill>
              </fill>
            </x14:dxf>
          </x14:cfRule>
          <xm:sqref>D554:AV556 D558:AV560 D562:AV571 B573</xm:sqref>
        </x14:conditionalFormatting>
        <x14:conditionalFormatting xmlns:xm="http://schemas.microsoft.com/office/excel/2006/main">
          <x14:cfRule type="expression" priority="702" id="{58B98373-F12C-43CE-80F4-A1F70F183A83}">
            <xm:f>'3 Samlet budget (AUTOGENERERES)'!$R$38</xm:f>
            <x14:dxf>
              <font>
                <color theme="0" tint="-0.14996795556505021"/>
              </font>
              <fill>
                <patternFill>
                  <bgColor theme="0" tint="-0.14996795556505021"/>
                </patternFill>
              </fill>
            </x14:dxf>
          </x14:cfRule>
          <xm:sqref>D588:AV590 D592:AV601 B603 D584:AV586</xm:sqref>
        </x14:conditionalFormatting>
        <x14:conditionalFormatting xmlns:xm="http://schemas.microsoft.com/office/excel/2006/main">
          <x14:cfRule type="expression" priority="694" id="{3054B1FF-9187-4FB7-82F2-6DA4F5288D31}">
            <xm:f>'3 Samlet budget (AUTOGENERERES)'!$R$38</xm:f>
            <x14:dxf>
              <font>
                <color rgb="FF285644"/>
              </font>
            </x14:dxf>
          </x14:cfRule>
          <xm:sqref>B604 B584:B602</xm:sqref>
        </x14:conditionalFormatting>
        <x14:conditionalFormatting xmlns:xm="http://schemas.microsoft.com/office/excel/2006/main">
          <x14:cfRule type="expression" priority="693" id="{C44B6B84-43F7-42FC-9590-9282011F0250}">
            <xm:f>'3 Samlet budget (AUTOGENERERES)'!$R$37</xm:f>
            <x14:dxf>
              <font>
                <color rgb="FF285644"/>
              </font>
            </x14:dxf>
          </x14:cfRule>
          <xm:sqref>B574 B554:B572 D557:AV557 D561:AV561</xm:sqref>
        </x14:conditionalFormatting>
        <x14:conditionalFormatting xmlns:xm="http://schemas.microsoft.com/office/excel/2006/main">
          <x14:cfRule type="expression" priority="692" id="{2B7671CD-DD0B-4525-96E8-417B6794992E}">
            <xm:f>'3 Samlet budget (AUTOGENERERES)'!$R$36</xm:f>
            <x14:dxf>
              <font>
                <color rgb="FF285644"/>
              </font>
            </x14:dxf>
          </x14:cfRule>
          <xm:sqref>B544 B524:B542 D527:AV527 D531:AV531</xm:sqref>
        </x14:conditionalFormatting>
        <x14:conditionalFormatting xmlns:xm="http://schemas.microsoft.com/office/excel/2006/main">
          <x14:cfRule type="expression" priority="691" id="{FBE7A5FA-C740-4A22-BD60-BC8E3B982D46}">
            <xm:f>'3 Samlet budget (AUTOGENERERES)'!$R$35</xm:f>
            <x14:dxf>
              <font>
                <color rgb="FF285644"/>
              </font>
            </x14:dxf>
          </x14:cfRule>
          <xm:sqref>B514 B494:B512 D497:AV497 D501:AV501</xm:sqref>
        </x14:conditionalFormatting>
        <x14:conditionalFormatting xmlns:xm="http://schemas.microsoft.com/office/excel/2006/main">
          <x14:cfRule type="expression" priority="690" id="{46604993-97C8-495C-AB84-FAEB6B449403}">
            <xm:f>'3 Samlet budget (AUTOGENERERES)'!$R$34</xm:f>
            <x14:dxf>
              <font>
                <color rgb="FF285644"/>
              </font>
            </x14:dxf>
          </x14:cfRule>
          <xm:sqref>B484 B464:B482 D467:AV467 D471:AV471</xm:sqref>
        </x14:conditionalFormatting>
        <x14:conditionalFormatting xmlns:xm="http://schemas.microsoft.com/office/excel/2006/main">
          <x14:cfRule type="expression" priority="689" id="{769B41EF-737A-4A1C-A941-48AB0F5ED20A}">
            <xm:f>'3 Samlet budget (AUTOGENERERES)'!$R$33</xm:f>
            <x14:dxf>
              <font>
                <color rgb="FF285644"/>
              </font>
            </x14:dxf>
          </x14:cfRule>
          <xm:sqref>B454 B434:B452 D437:AV437 D441:AV441</xm:sqref>
        </x14:conditionalFormatting>
        <x14:conditionalFormatting xmlns:xm="http://schemas.microsoft.com/office/excel/2006/main">
          <x14:cfRule type="expression" priority="688" id="{5C72993F-1BDA-4355-AF8B-8052C9FF95A1}">
            <xm:f>'3 Samlet budget (AUTOGENERERES)'!$R$32</xm:f>
            <x14:dxf>
              <font>
                <color rgb="FF285644"/>
              </font>
            </x14:dxf>
          </x14:cfRule>
          <xm:sqref>B424 B404:B422 D407:AV407 D411:AV411</xm:sqref>
        </x14:conditionalFormatting>
        <x14:conditionalFormatting xmlns:xm="http://schemas.microsoft.com/office/excel/2006/main">
          <x14:cfRule type="expression" priority="687" id="{8BFEE77F-9435-42B2-9C54-9651AC3D579B}">
            <xm:f>'3 Samlet budget (AUTOGENERERES)'!$R$31</xm:f>
            <x14:dxf>
              <font>
                <color rgb="FF285644"/>
              </font>
            </x14:dxf>
          </x14:cfRule>
          <xm:sqref>B394 B374:B392 D377:AV377 D381:AV381</xm:sqref>
        </x14:conditionalFormatting>
        <x14:conditionalFormatting xmlns:xm="http://schemas.microsoft.com/office/excel/2006/main">
          <x14:cfRule type="expression" priority="686" id="{C55771A6-B345-48F4-B6ED-D8B2E49BC0D1}">
            <xm:f>'3 Samlet budget (AUTOGENERERES)'!$R$30</xm:f>
            <x14:dxf>
              <font>
                <color rgb="FF285644"/>
              </font>
            </x14:dxf>
          </x14:cfRule>
          <xm:sqref>B364 B344:B362 D347:AV347 D351:AV351</xm:sqref>
        </x14:conditionalFormatting>
        <x14:conditionalFormatting xmlns:xm="http://schemas.microsoft.com/office/excel/2006/main">
          <x14:cfRule type="expression" priority="685" id="{FAAC7C36-6CE0-4FD2-B1DB-85B27CD02EE6}">
            <xm:f>'3 Samlet budget (AUTOGENERERES)'!$R$29</xm:f>
            <x14:dxf>
              <font>
                <color rgb="FF285644"/>
              </font>
            </x14:dxf>
          </x14:cfRule>
          <xm:sqref>B334 B314:B332 D317:AV317 D321:AV321</xm:sqref>
        </x14:conditionalFormatting>
        <x14:conditionalFormatting xmlns:xm="http://schemas.microsoft.com/office/excel/2006/main">
          <x14:cfRule type="expression" priority="684" id="{A99428A8-0B96-4414-8266-F5EC9DAC3EDB}">
            <xm:f>'3 Samlet budget (AUTOGENERERES)'!$R$28</xm:f>
            <x14:dxf>
              <font>
                <color rgb="FF285644"/>
              </font>
            </x14:dxf>
          </x14:cfRule>
          <xm:sqref>B304 B284:B302 D287:AV287 D291:AV291</xm:sqref>
        </x14:conditionalFormatting>
        <x14:conditionalFormatting xmlns:xm="http://schemas.microsoft.com/office/excel/2006/main">
          <x14:cfRule type="expression" priority="683" id="{F89866DC-B200-4DB6-9D94-E2C505EAC4D4}">
            <xm:f>'3 Samlet budget (AUTOGENERERES)'!$R$27</xm:f>
            <x14:dxf>
              <font>
                <color rgb="FF285644"/>
              </font>
            </x14:dxf>
          </x14:cfRule>
          <xm:sqref>B274 B254:B272 D257:AV257 D261:AV261</xm:sqref>
        </x14:conditionalFormatting>
        <x14:conditionalFormatting xmlns:xm="http://schemas.microsoft.com/office/excel/2006/main">
          <x14:cfRule type="expression" priority="682" id="{97171179-2335-41C5-B442-37348B3F1297}">
            <xm:f>'3 Samlet budget (AUTOGENERERES)'!$R$26</xm:f>
            <x14:dxf>
              <font>
                <color rgb="FF285644"/>
              </font>
            </x14:dxf>
          </x14:cfRule>
          <xm:sqref>B244 B224:B242 D227:AV227 D231:AV231</xm:sqref>
        </x14:conditionalFormatting>
        <x14:conditionalFormatting xmlns:xm="http://schemas.microsoft.com/office/excel/2006/main">
          <x14:cfRule type="expression" priority="681" id="{9E46511D-65CD-4AF9-9D15-12729C254F4F}">
            <xm:f>'3 Samlet budget (AUTOGENERERES)'!$R$25</xm:f>
            <x14:dxf>
              <font>
                <color rgb="FF285644"/>
              </font>
            </x14:dxf>
          </x14:cfRule>
          <xm:sqref>B214 B194:B212 D197:AV197 D201:AV201</xm:sqref>
        </x14:conditionalFormatting>
        <x14:conditionalFormatting xmlns:xm="http://schemas.microsoft.com/office/excel/2006/main">
          <x14:cfRule type="expression" priority="680" id="{08A8828F-E897-453E-A63A-1689E5C77DDA}">
            <xm:f>'3 Samlet budget (AUTOGENERERES)'!$R$24</xm:f>
            <x14:dxf>
              <font>
                <color rgb="FF285644"/>
              </font>
            </x14:dxf>
          </x14:cfRule>
          <xm:sqref>B184 B164:B182 D167:AV167 D171:AV171</xm:sqref>
        </x14:conditionalFormatting>
        <x14:conditionalFormatting xmlns:xm="http://schemas.microsoft.com/office/excel/2006/main">
          <x14:cfRule type="expression" priority="679" id="{346751CC-7D40-4FAD-971B-05881F61512B}">
            <xm:f>'3 Samlet budget (AUTOGENERERES)'!$R$23</xm:f>
            <x14:dxf>
              <font>
                <color rgb="FF285644"/>
              </font>
            </x14:dxf>
          </x14:cfRule>
          <xm:sqref>B154 B134:B152 D137:AV137 D141:AV141</xm:sqref>
        </x14:conditionalFormatting>
        <x14:conditionalFormatting xmlns:xm="http://schemas.microsoft.com/office/excel/2006/main">
          <x14:cfRule type="expression" priority="678" id="{51FB8F6D-36C3-4156-AB71-43D561784194}">
            <xm:f>'3 Samlet budget (AUTOGENERERES)'!$R$22</xm:f>
            <x14:dxf>
              <font>
                <color rgb="FF285644"/>
              </font>
            </x14:dxf>
          </x14:cfRule>
          <xm:sqref>B124 B104:B122 D107:AV107 D111:AV111</xm:sqref>
        </x14:conditionalFormatting>
        <x14:conditionalFormatting xmlns:xm="http://schemas.microsoft.com/office/excel/2006/main">
          <x14:cfRule type="expression" priority="502" id="{9DCBEDA3-F905-46C2-999B-5FE7FBB79773}">
            <xm:f>'3 Samlet budget (AUTOGENERERES)'!$Q$49</xm:f>
            <x14:dxf>
              <font>
                <color rgb="FF9C0006"/>
              </font>
              <fill>
                <patternFill>
                  <bgColor rgb="FFFFC7CE"/>
                </patternFill>
              </fill>
            </x14:dxf>
          </x14:cfRule>
          <xm:sqref>B27</xm:sqref>
        </x14:conditionalFormatting>
        <x14:conditionalFormatting xmlns:xm="http://schemas.microsoft.com/office/excel/2006/main">
          <x14:cfRule type="expression" priority="501" id="{FF107553-4E4A-44AB-8519-30AE652A91ED}">
            <xm:f>'3 Samlet budget (AUTOGENERERES)'!$Q$50</xm:f>
            <x14:dxf>
              <font>
                <color rgb="FF9C0006"/>
              </font>
              <fill>
                <patternFill>
                  <bgColor rgb="FFFFC7CE"/>
                </patternFill>
              </fill>
            </x14:dxf>
          </x14:cfRule>
          <xm:sqref>B29</xm:sqref>
        </x14:conditionalFormatting>
        <x14:conditionalFormatting xmlns:xm="http://schemas.microsoft.com/office/excel/2006/main">
          <x14:cfRule type="expression" priority="499" id="{DC780233-6099-4C8E-9D2B-DAB2C113E8AE}">
            <xm:f>'3 Samlet budget (AUTOGENERERES)'!$Q$51</xm:f>
            <x14:dxf>
              <font>
                <color rgb="FF9C0006"/>
              </font>
              <fill>
                <patternFill>
                  <bgColor rgb="FFFFC7CE"/>
                </patternFill>
              </fill>
            </x14:dxf>
          </x14:cfRule>
          <xm:sqref>B57</xm:sqref>
        </x14:conditionalFormatting>
        <x14:conditionalFormatting xmlns:xm="http://schemas.microsoft.com/office/excel/2006/main">
          <x14:cfRule type="expression" priority="498" id="{95BF7BE3-7BE3-4DAD-8D36-E0B003AB83CC}">
            <xm:f>'3 Samlet budget (AUTOGENERERES)'!$Q$52</xm:f>
            <x14:dxf>
              <font>
                <color rgb="FF9C0006"/>
              </font>
              <fill>
                <patternFill>
                  <bgColor rgb="FFFFC7CE"/>
                </patternFill>
              </fill>
            </x14:dxf>
          </x14:cfRule>
          <xm:sqref>B59</xm:sqref>
        </x14:conditionalFormatting>
        <x14:conditionalFormatting xmlns:xm="http://schemas.microsoft.com/office/excel/2006/main">
          <x14:cfRule type="expression" priority="497" id="{10E7518E-F76D-4368-B292-5826E3A9476E}">
            <xm:f>'3 Samlet budget (AUTOGENERERES)'!$Q$53</xm:f>
            <x14:dxf>
              <font>
                <color rgb="FF9C0006"/>
              </font>
              <fill>
                <patternFill>
                  <bgColor rgb="FFFFC7CE"/>
                </patternFill>
              </fill>
            </x14:dxf>
          </x14:cfRule>
          <xm:sqref>B87</xm:sqref>
        </x14:conditionalFormatting>
        <x14:conditionalFormatting xmlns:xm="http://schemas.microsoft.com/office/excel/2006/main">
          <x14:cfRule type="expression" priority="495" id="{1C3DBFDE-65F6-4F4E-A9ED-B0BA6F5300DF}">
            <xm:f>'3 Samlet budget (AUTOGENERERES)'!$Q$54</xm:f>
            <x14:dxf>
              <font>
                <color rgb="FF9C0006"/>
              </font>
              <fill>
                <patternFill>
                  <bgColor rgb="FFFFC7CE"/>
                </patternFill>
              </fill>
            </x14:dxf>
          </x14:cfRule>
          <xm:sqref>B89</xm:sqref>
        </x14:conditionalFormatting>
        <x14:conditionalFormatting xmlns:xm="http://schemas.microsoft.com/office/excel/2006/main">
          <x14:cfRule type="expression" priority="494" id="{543FD6CF-4E6E-458D-B6CD-B28C2BE0B1CF}">
            <xm:f>'3 Samlet budget (AUTOGENERERES)'!$Q$55</xm:f>
            <x14:dxf>
              <font>
                <color rgb="FF9C0006"/>
              </font>
              <fill>
                <patternFill>
                  <bgColor rgb="FFFFC7CE"/>
                </patternFill>
              </fill>
            </x14:dxf>
          </x14:cfRule>
          <xm:sqref>B117</xm:sqref>
        </x14:conditionalFormatting>
        <x14:conditionalFormatting xmlns:xm="http://schemas.microsoft.com/office/excel/2006/main">
          <x14:cfRule type="expression" priority="493" id="{C929C2FF-00CB-47A0-A06C-B7D82DB1CE33}">
            <xm:f>'3 Samlet budget (AUTOGENERERES)'!$Q$56</xm:f>
            <x14:dxf>
              <font>
                <color rgb="FF9C0006"/>
              </font>
              <fill>
                <patternFill>
                  <bgColor rgb="FFFFC7CE"/>
                </patternFill>
              </fill>
            </x14:dxf>
          </x14:cfRule>
          <xm:sqref>B119</xm:sqref>
        </x14:conditionalFormatting>
        <x14:conditionalFormatting xmlns:xm="http://schemas.microsoft.com/office/excel/2006/main">
          <x14:cfRule type="expression" priority="492" id="{CFAF9DD9-FB3C-490A-8773-42FC63A97C0F}">
            <xm:f>'3 Samlet budget (AUTOGENERERES)'!$Q$57</xm:f>
            <x14:dxf>
              <font>
                <color rgb="FF9C0006"/>
              </font>
              <fill>
                <patternFill>
                  <bgColor rgb="FFFFC7CE"/>
                </patternFill>
              </fill>
            </x14:dxf>
          </x14:cfRule>
          <xm:sqref>B147</xm:sqref>
        </x14:conditionalFormatting>
        <x14:conditionalFormatting xmlns:xm="http://schemas.microsoft.com/office/excel/2006/main">
          <x14:cfRule type="expression" priority="491" id="{38B85003-B530-4999-A949-9165B2DF840E}">
            <xm:f>'3 Samlet budget (AUTOGENERERES)'!$Q$58</xm:f>
            <x14:dxf>
              <font>
                <color rgb="FF9C0006"/>
              </font>
              <fill>
                <patternFill>
                  <bgColor rgb="FFFFC7CE"/>
                </patternFill>
              </fill>
            </x14:dxf>
          </x14:cfRule>
          <xm:sqref>B149</xm:sqref>
        </x14:conditionalFormatting>
        <x14:conditionalFormatting xmlns:xm="http://schemas.microsoft.com/office/excel/2006/main">
          <x14:cfRule type="expression" priority="490" id="{35A38758-5E33-441A-BEF1-31B15E191752}">
            <xm:f>'3 Samlet budget (AUTOGENERERES)'!$Q$59</xm:f>
            <x14:dxf>
              <font>
                <color rgb="FF9C0006"/>
              </font>
              <fill>
                <patternFill>
                  <bgColor rgb="FFFFC7CE"/>
                </patternFill>
              </fill>
            </x14:dxf>
          </x14:cfRule>
          <xm:sqref>B177</xm:sqref>
        </x14:conditionalFormatting>
        <x14:conditionalFormatting xmlns:xm="http://schemas.microsoft.com/office/excel/2006/main">
          <x14:cfRule type="expression" priority="489" id="{B8A295D4-8FC3-4BFB-B3E8-0F0C80EAB578}">
            <xm:f>'3 Samlet budget (AUTOGENERERES)'!$Q$60</xm:f>
            <x14:dxf>
              <font>
                <color rgb="FF9C0006"/>
              </font>
              <fill>
                <patternFill>
                  <bgColor rgb="FFFFC7CE"/>
                </patternFill>
              </fill>
            </x14:dxf>
          </x14:cfRule>
          <xm:sqref>B179</xm:sqref>
        </x14:conditionalFormatting>
        <x14:conditionalFormatting xmlns:xm="http://schemas.microsoft.com/office/excel/2006/main">
          <x14:cfRule type="expression" priority="488" id="{F329B7F8-D7A9-4DB1-92A1-8E3148E7F530}">
            <xm:f>'3 Samlet budget (AUTOGENERERES)'!$Q$61</xm:f>
            <x14:dxf>
              <font>
                <color rgb="FF9C0006"/>
              </font>
              <fill>
                <patternFill>
                  <bgColor rgb="FFFFC7CE"/>
                </patternFill>
              </fill>
            </x14:dxf>
          </x14:cfRule>
          <xm:sqref>B207</xm:sqref>
        </x14:conditionalFormatting>
        <x14:conditionalFormatting xmlns:xm="http://schemas.microsoft.com/office/excel/2006/main">
          <x14:cfRule type="expression" priority="487" id="{D696D25E-F3DD-4C49-A8EB-BBD9AE30E224}">
            <xm:f>'3 Samlet budget (AUTOGENERERES)'!$Q$62</xm:f>
            <x14:dxf>
              <font>
                <color rgb="FF9C0006"/>
              </font>
              <fill>
                <patternFill>
                  <bgColor rgb="FFFFC7CE"/>
                </patternFill>
              </fill>
            </x14:dxf>
          </x14:cfRule>
          <xm:sqref>B209</xm:sqref>
        </x14:conditionalFormatting>
        <x14:conditionalFormatting xmlns:xm="http://schemas.microsoft.com/office/excel/2006/main">
          <x14:cfRule type="expression" priority="486" id="{6DE8345C-2BA7-4C78-AE85-3FFC8EC24F84}">
            <xm:f>'3 Samlet budget (AUTOGENERERES)'!$Q$63</xm:f>
            <x14:dxf>
              <font>
                <color rgb="FF9C0006"/>
              </font>
              <fill>
                <patternFill>
                  <bgColor rgb="FFFFC7CE"/>
                </patternFill>
              </fill>
            </x14:dxf>
          </x14:cfRule>
          <xm:sqref>B237</xm:sqref>
        </x14:conditionalFormatting>
        <x14:conditionalFormatting xmlns:xm="http://schemas.microsoft.com/office/excel/2006/main">
          <x14:cfRule type="expression" priority="485" id="{85784AEC-1137-4A01-8229-B752AC44A4C6}">
            <xm:f>'3 Samlet budget (AUTOGENERERES)'!$Q$64</xm:f>
            <x14:dxf>
              <font>
                <color rgb="FF9C0006"/>
              </font>
              <fill>
                <patternFill>
                  <bgColor rgb="FFFFC7CE"/>
                </patternFill>
              </fill>
            </x14:dxf>
          </x14:cfRule>
          <xm:sqref>B239</xm:sqref>
        </x14:conditionalFormatting>
        <x14:conditionalFormatting xmlns:xm="http://schemas.microsoft.com/office/excel/2006/main">
          <x14:cfRule type="expression" priority="484" id="{40D4F215-07B6-418A-B78E-E14CDCCF0FC6}">
            <xm:f>'3 Samlet budget (AUTOGENERERES)'!$Q$65</xm:f>
            <x14:dxf>
              <font>
                <color rgb="FF9C0006"/>
              </font>
              <fill>
                <patternFill>
                  <bgColor rgb="FFFFC7CE"/>
                </patternFill>
              </fill>
            </x14:dxf>
          </x14:cfRule>
          <xm:sqref>B267</xm:sqref>
        </x14:conditionalFormatting>
        <x14:conditionalFormatting xmlns:xm="http://schemas.microsoft.com/office/excel/2006/main">
          <x14:cfRule type="expression" priority="483" id="{87CE4649-F219-4CC9-A797-BEF46F12AA43}">
            <xm:f>'3 Samlet budget (AUTOGENERERES)'!$Q$66</xm:f>
            <x14:dxf>
              <font>
                <color rgb="FF9C0006"/>
              </font>
              <fill>
                <patternFill>
                  <bgColor rgb="FFFFC7CE"/>
                </patternFill>
              </fill>
            </x14:dxf>
          </x14:cfRule>
          <xm:sqref>B269</xm:sqref>
        </x14:conditionalFormatting>
        <x14:conditionalFormatting xmlns:xm="http://schemas.microsoft.com/office/excel/2006/main">
          <x14:cfRule type="expression" priority="482" id="{9A988D95-8E0D-434F-ABF7-8E74B8D55117}">
            <xm:f>'3 Samlet budget (AUTOGENERERES)'!$Q$67</xm:f>
            <x14:dxf>
              <font>
                <color rgb="FF9C0006"/>
              </font>
              <fill>
                <patternFill>
                  <bgColor rgb="FFFFC7CE"/>
                </patternFill>
              </fill>
            </x14:dxf>
          </x14:cfRule>
          <xm:sqref>B297</xm:sqref>
        </x14:conditionalFormatting>
        <x14:conditionalFormatting xmlns:xm="http://schemas.microsoft.com/office/excel/2006/main">
          <x14:cfRule type="expression" priority="481" id="{B857C551-6110-4307-97B4-6A7B217A048E}">
            <xm:f>'3 Samlet budget (AUTOGENERERES)'!$Q$68</xm:f>
            <x14:dxf>
              <font>
                <color rgb="FF9C0006"/>
              </font>
              <fill>
                <patternFill>
                  <bgColor rgb="FFFFC7CE"/>
                </patternFill>
              </fill>
            </x14:dxf>
          </x14:cfRule>
          <xm:sqref>B299</xm:sqref>
        </x14:conditionalFormatting>
        <x14:conditionalFormatting xmlns:xm="http://schemas.microsoft.com/office/excel/2006/main">
          <x14:cfRule type="expression" priority="480" id="{411B9650-940D-4EF3-B58F-1A4C2F5A2321}">
            <xm:f>'3 Samlet budget (AUTOGENERERES)'!$Q$69</xm:f>
            <x14:dxf>
              <font>
                <color rgb="FF9C0006"/>
              </font>
              <fill>
                <patternFill>
                  <bgColor rgb="FFFFC7CE"/>
                </patternFill>
              </fill>
            </x14:dxf>
          </x14:cfRule>
          <xm:sqref>B327</xm:sqref>
        </x14:conditionalFormatting>
        <x14:conditionalFormatting xmlns:xm="http://schemas.microsoft.com/office/excel/2006/main">
          <x14:cfRule type="expression" priority="479" id="{067E3D30-A00A-41C2-8DCF-2A7252AF5536}">
            <xm:f>'3 Samlet budget (AUTOGENERERES)'!$Q$78</xm:f>
            <x14:dxf>
              <font>
                <color rgb="FF9C0006"/>
              </font>
              <fill>
                <patternFill>
                  <bgColor rgb="FFFFC7CE"/>
                </patternFill>
              </fill>
            </x14:dxf>
          </x14:cfRule>
          <xm:sqref>B329</xm:sqref>
        </x14:conditionalFormatting>
        <x14:conditionalFormatting xmlns:xm="http://schemas.microsoft.com/office/excel/2006/main">
          <x14:cfRule type="expression" priority="478" id="{20BE33D4-9A12-4B26-BD99-F401F677F7BB}">
            <xm:f>'3 Samlet budget (AUTOGENERERES)'!$Q$79</xm:f>
            <x14:dxf>
              <font>
                <color rgb="FF9C0006"/>
              </font>
              <fill>
                <patternFill>
                  <bgColor rgb="FFFFC7CE"/>
                </patternFill>
              </fill>
            </x14:dxf>
          </x14:cfRule>
          <xm:sqref>B357</xm:sqref>
        </x14:conditionalFormatting>
        <x14:conditionalFormatting xmlns:xm="http://schemas.microsoft.com/office/excel/2006/main">
          <x14:cfRule type="expression" priority="477" id="{D12ED1BD-030D-49BA-9752-EE3CDA1D10AC}">
            <xm:f>'3 Samlet budget (AUTOGENERERES)'!$Q$80</xm:f>
            <x14:dxf>
              <font>
                <color rgb="FF9C0006"/>
              </font>
              <fill>
                <patternFill>
                  <bgColor rgb="FFFFC7CE"/>
                </patternFill>
              </fill>
            </x14:dxf>
          </x14:cfRule>
          <xm:sqref>B359</xm:sqref>
        </x14:conditionalFormatting>
        <x14:conditionalFormatting xmlns:xm="http://schemas.microsoft.com/office/excel/2006/main">
          <x14:cfRule type="expression" priority="476" id="{8124123A-22AB-4D05-AD06-8DA5109EF639}">
            <xm:f>'3 Samlet budget (AUTOGENERERES)'!$Q$81</xm:f>
            <x14:dxf>
              <font>
                <color rgb="FF9C0006"/>
              </font>
              <fill>
                <patternFill>
                  <bgColor rgb="FFFFC7CE"/>
                </patternFill>
              </fill>
            </x14:dxf>
          </x14:cfRule>
          <xm:sqref>B387</xm:sqref>
        </x14:conditionalFormatting>
        <x14:conditionalFormatting xmlns:xm="http://schemas.microsoft.com/office/excel/2006/main">
          <x14:cfRule type="expression" priority="475" id="{7B095832-9010-421B-ABC3-2573BB75CA42}">
            <xm:f>'3 Samlet budget (AUTOGENERERES)'!$Q$82</xm:f>
            <x14:dxf>
              <font>
                <color rgb="FF9C0006"/>
              </font>
              <fill>
                <patternFill>
                  <bgColor rgb="FFFFC7CE"/>
                </patternFill>
              </fill>
            </x14:dxf>
          </x14:cfRule>
          <xm:sqref>B389</xm:sqref>
        </x14:conditionalFormatting>
        <x14:conditionalFormatting xmlns:xm="http://schemas.microsoft.com/office/excel/2006/main">
          <x14:cfRule type="expression" priority="474" id="{D2844613-B4E5-4BFB-892D-E4D9AAF33467}">
            <xm:f>'3 Samlet budget (AUTOGENERERES)'!$Q$83</xm:f>
            <x14:dxf>
              <font>
                <color rgb="FF9C0006"/>
              </font>
              <fill>
                <patternFill>
                  <bgColor rgb="FFFFC7CE"/>
                </patternFill>
              </fill>
            </x14:dxf>
          </x14:cfRule>
          <xm:sqref>B417</xm:sqref>
        </x14:conditionalFormatting>
        <x14:conditionalFormatting xmlns:xm="http://schemas.microsoft.com/office/excel/2006/main">
          <x14:cfRule type="expression" priority="473" id="{E5CA62DA-8D33-403F-A79C-503EE40F9B72}">
            <xm:f>'3 Samlet budget (AUTOGENERERES)'!$Q$84</xm:f>
            <x14:dxf>
              <font>
                <color rgb="FF9C0006"/>
              </font>
              <fill>
                <patternFill>
                  <bgColor rgb="FFFFC7CE"/>
                </patternFill>
              </fill>
            </x14:dxf>
          </x14:cfRule>
          <xm:sqref>B419</xm:sqref>
        </x14:conditionalFormatting>
        <x14:conditionalFormatting xmlns:xm="http://schemas.microsoft.com/office/excel/2006/main">
          <x14:cfRule type="expression" priority="472" id="{CFA51588-98E9-4A8C-ADAE-8CC1E9B06654}">
            <xm:f>'3 Samlet budget (AUTOGENERERES)'!$Q$85</xm:f>
            <x14:dxf>
              <font>
                <color rgb="FF9C0006"/>
              </font>
              <fill>
                <patternFill>
                  <bgColor rgb="FFFFC7CE"/>
                </patternFill>
              </fill>
            </x14:dxf>
          </x14:cfRule>
          <xm:sqref>B447</xm:sqref>
        </x14:conditionalFormatting>
        <x14:conditionalFormatting xmlns:xm="http://schemas.microsoft.com/office/excel/2006/main">
          <x14:cfRule type="expression" priority="471" id="{3C163DA7-3253-46F1-A075-24CD4D820319}">
            <xm:f>'3 Samlet budget (AUTOGENERERES)'!$Q$86</xm:f>
            <x14:dxf>
              <font>
                <color rgb="FF9C0006"/>
              </font>
              <fill>
                <patternFill>
                  <bgColor rgb="FFFFC7CE"/>
                </patternFill>
              </fill>
            </x14:dxf>
          </x14:cfRule>
          <xm:sqref>B449</xm:sqref>
        </x14:conditionalFormatting>
        <x14:conditionalFormatting xmlns:xm="http://schemas.microsoft.com/office/excel/2006/main">
          <x14:cfRule type="expression" priority="470" id="{3DFB7B7E-9CA5-4028-91D1-BDD3F5A79881}">
            <xm:f>'3 Samlet budget (AUTOGENERERES)'!$Q$87</xm:f>
            <x14:dxf>
              <font>
                <color rgb="FF9C0006"/>
              </font>
              <fill>
                <patternFill>
                  <bgColor rgb="FFFFC7CE"/>
                </patternFill>
              </fill>
            </x14:dxf>
          </x14:cfRule>
          <xm:sqref>B477</xm:sqref>
        </x14:conditionalFormatting>
        <x14:conditionalFormatting xmlns:xm="http://schemas.microsoft.com/office/excel/2006/main">
          <x14:cfRule type="expression" priority="469" id="{4836F0BA-3AA4-4642-B341-F7E90AFBC7C8}">
            <xm:f>'3 Samlet budget (AUTOGENERERES)'!$Q$88</xm:f>
            <x14:dxf>
              <font>
                <color rgb="FF9C0006"/>
              </font>
              <fill>
                <patternFill>
                  <bgColor rgb="FFFFC7CE"/>
                </patternFill>
              </fill>
            </x14:dxf>
          </x14:cfRule>
          <xm:sqref>B479</xm:sqref>
        </x14:conditionalFormatting>
        <x14:conditionalFormatting xmlns:xm="http://schemas.microsoft.com/office/excel/2006/main">
          <x14:cfRule type="expression" priority="468" id="{6C075844-C23B-4399-B8CD-4DA1D244AAEA}">
            <xm:f>'3 Samlet budget (AUTOGENERERES)'!$Q$89</xm:f>
            <x14:dxf>
              <font>
                <color rgb="FF9C0006"/>
              </font>
              <fill>
                <patternFill>
                  <bgColor rgb="FFFFC7CE"/>
                </patternFill>
              </fill>
            </x14:dxf>
          </x14:cfRule>
          <xm:sqref>B507</xm:sqref>
        </x14:conditionalFormatting>
        <x14:conditionalFormatting xmlns:xm="http://schemas.microsoft.com/office/excel/2006/main">
          <x14:cfRule type="expression" priority="467" id="{FB1F7D82-30C5-47B9-B26B-62510646C379}">
            <xm:f>'3 Samlet budget (AUTOGENERERES)'!$Q$90</xm:f>
            <x14:dxf>
              <font>
                <color rgb="FF9C0006"/>
              </font>
              <fill>
                <patternFill>
                  <bgColor rgb="FFFFC7CE"/>
                </patternFill>
              </fill>
            </x14:dxf>
          </x14:cfRule>
          <xm:sqref>B509</xm:sqref>
        </x14:conditionalFormatting>
        <x14:conditionalFormatting xmlns:xm="http://schemas.microsoft.com/office/excel/2006/main">
          <x14:cfRule type="expression" priority="466" id="{43665E7A-1BA2-4169-894E-A57485A9D110}">
            <xm:f>'3 Samlet budget (AUTOGENERERES)'!$Q$91</xm:f>
            <x14:dxf>
              <font>
                <color rgb="FF9C0006"/>
              </font>
              <fill>
                <patternFill>
                  <bgColor rgb="FFFFC7CE"/>
                </patternFill>
              </fill>
            </x14:dxf>
          </x14:cfRule>
          <xm:sqref>B537</xm:sqref>
        </x14:conditionalFormatting>
        <x14:conditionalFormatting xmlns:xm="http://schemas.microsoft.com/office/excel/2006/main">
          <x14:cfRule type="expression" priority="465" id="{49501849-2900-42A6-ADD5-65DE79DCB5FE}">
            <xm:f>'3 Samlet budget (AUTOGENERERES)'!$Q$92</xm:f>
            <x14:dxf>
              <font>
                <color rgb="FF9C0006"/>
              </font>
              <fill>
                <patternFill>
                  <bgColor rgb="FFFFC7CE"/>
                </patternFill>
              </fill>
            </x14:dxf>
          </x14:cfRule>
          <xm:sqref>B539</xm:sqref>
        </x14:conditionalFormatting>
        <x14:conditionalFormatting xmlns:xm="http://schemas.microsoft.com/office/excel/2006/main">
          <x14:cfRule type="expression" priority="464" id="{64F6BCB6-0B40-42AB-9207-006EE5AA5AB9}">
            <xm:f>'3 Samlet budget (AUTOGENERERES)'!$Q$93</xm:f>
            <x14:dxf>
              <font>
                <color rgb="FF9C0006"/>
              </font>
              <fill>
                <patternFill>
                  <bgColor rgb="FFFFC7CE"/>
                </patternFill>
              </fill>
            </x14:dxf>
          </x14:cfRule>
          <xm:sqref>B567</xm:sqref>
        </x14:conditionalFormatting>
        <x14:conditionalFormatting xmlns:xm="http://schemas.microsoft.com/office/excel/2006/main">
          <x14:cfRule type="expression" priority="463" id="{5490529A-B4B0-4977-9BD8-BDEFB59DE301}">
            <xm:f>'3 Samlet budget (AUTOGENERERES)'!$Q$94</xm:f>
            <x14:dxf>
              <font>
                <color rgb="FF9C0006"/>
              </font>
              <fill>
                <patternFill>
                  <bgColor rgb="FFFFC7CE"/>
                </patternFill>
              </fill>
            </x14:dxf>
          </x14:cfRule>
          <xm:sqref>B569</xm:sqref>
        </x14:conditionalFormatting>
        <x14:conditionalFormatting xmlns:xm="http://schemas.microsoft.com/office/excel/2006/main">
          <x14:cfRule type="expression" priority="462" id="{5622E14A-A548-4492-8BBF-E9B127594931}">
            <xm:f>'3 Samlet budget (AUTOGENERERES)'!$Q$95</xm:f>
            <x14:dxf>
              <font>
                <color rgb="FF9C0006"/>
              </font>
              <fill>
                <patternFill>
                  <bgColor rgb="FFFFC7CE"/>
                </patternFill>
              </fill>
            </x14:dxf>
          </x14:cfRule>
          <xm:sqref>B597</xm:sqref>
        </x14:conditionalFormatting>
        <x14:conditionalFormatting xmlns:xm="http://schemas.microsoft.com/office/excel/2006/main">
          <x14:cfRule type="expression" priority="461" id="{D3034099-E31B-4A19-8F39-E8B3F0FB868D}">
            <xm:f>'3 Samlet budget (AUTOGENERERES)'!$Q$96</xm:f>
            <x14:dxf>
              <font>
                <color rgb="FF9C0006"/>
              </font>
              <fill>
                <patternFill>
                  <bgColor rgb="FFFFC7CE"/>
                </patternFill>
              </fill>
            </x14:dxf>
          </x14:cfRule>
          <xm:sqref>B599</xm:sqref>
        </x14:conditionalFormatting>
        <x14:conditionalFormatting xmlns:xm="http://schemas.microsoft.com/office/excel/2006/main">
          <x14:cfRule type="expression" priority="1531" id="{8509EA8B-6448-4A91-B9AC-556A4B4CD4C4}">
            <xm:f>'3 Samlet budget (AUTOGENERERES)'!$R$19</xm:f>
            <x14:dxf>
              <font>
                <color theme="0" tint="-0.14996795556505021"/>
              </font>
              <fill>
                <patternFill>
                  <bgColor theme="0" tint="-0.14996795556505021"/>
                </patternFill>
              </fill>
            </x14:dxf>
          </x14:cfRule>
          <xm:sqref>D14:AV16 D18:AV18 D22:AV31 E19:AV20 B33</xm:sqref>
        </x14:conditionalFormatting>
        <x14:conditionalFormatting xmlns:xm="http://schemas.microsoft.com/office/excel/2006/main">
          <x14:cfRule type="expression" priority="855" id="{73502F54-DDDF-434D-ABB3-931D0D2BF594}">
            <xm:f>'3 Samlet budget (AUTOGENERERES)'!$R$20</xm:f>
            <x14:dxf>
              <font>
                <color theme="0" tint="-0.14996795556505021"/>
              </font>
              <fill>
                <patternFill>
                  <bgColor theme="0" tint="-0.14996795556505021"/>
                </patternFill>
              </fill>
            </x14:dxf>
          </x14:cfRule>
          <xm:sqref>D44:AV44 D48:AV50 D52:AV61 B63 I45:AV46</xm:sqref>
        </x14:conditionalFormatting>
        <x14:conditionalFormatting xmlns:xm="http://schemas.microsoft.com/office/excel/2006/main">
          <x14:cfRule type="expression" priority="845" id="{860CFB3B-C14F-4DC1-8710-90C2D9CE210D}">
            <xm:f>'3 Samlet budget (AUTOGENERERES)'!$R$21</xm:f>
            <x14:dxf>
              <font>
                <color theme="0" tint="-0.14996795556505021"/>
              </font>
              <fill>
                <patternFill>
                  <bgColor theme="0" tint="-0.14996795556505021"/>
                </patternFill>
              </fill>
            </x14:dxf>
          </x14:cfRule>
          <xm:sqref>D74:AV76 D78:AV78 D82:AV91 B93 G79:AV80 D79:F80</xm:sqref>
        </x14:conditionalFormatting>
        <x14:conditionalFormatting xmlns:xm="http://schemas.microsoft.com/office/excel/2006/main">
          <x14:cfRule type="expression" priority="2403" id="{CDC23F40-AA99-4441-BD16-B1B8B3BF3F2B}">
            <xm:f>'3 Samlet budget (AUTOGENERERES)'!$R$38</xm:f>
            <x14:dxf>
              <font>
                <color rgb="FF285644"/>
              </font>
            </x14:dxf>
          </x14:cfRule>
          <x14:cfRule type="expression" priority="2404" id="{16A97F6F-5C46-45F1-8D1E-90D3347A6227}">
            <xm:f>'3 Samlet budget (AUTOGENERERES)'!$R$38</xm:f>
            <x14:dxf>
              <font>
                <color rgb="FF285644"/>
              </font>
            </x14:dxf>
          </x14:cfRule>
          <xm:sqref>D587:AV587 D591:AV591</xm:sqref>
        </x14:conditionalFormatting>
        <x14:conditionalFormatting xmlns:xm="http://schemas.microsoft.com/office/excel/2006/main">
          <x14:cfRule type="expression" priority="2471" id="{08A8828F-E897-453E-A63A-1689E5C77DDA}">
            <xm:f>'3 Samlet budget (AUTOGENERERES)'!$R$21</xm:f>
            <x14:dxf>
              <font>
                <color rgb="FF285644"/>
              </font>
            </x14:dxf>
          </x14:cfRule>
          <xm:sqref>B94 B74:B92 D77:AV77 D81:AV81</xm:sqref>
        </x14:conditionalFormatting>
        <x14:conditionalFormatting xmlns:xm="http://schemas.microsoft.com/office/excel/2006/main">
          <x14:cfRule type="expression" priority="2475" id="{346751CC-7D40-4FAD-971B-05881F61512B}">
            <xm:f>'3 Samlet budget (AUTOGENERERES)'!$R$20</xm:f>
            <x14:dxf>
              <font>
                <color rgb="FF285644"/>
              </font>
            </x14:dxf>
          </x14:cfRule>
          <xm:sqref>B64 B44:B62 D47:AV47 D51:AV51</xm:sqref>
        </x14:conditionalFormatting>
        <x14:conditionalFormatting xmlns:xm="http://schemas.microsoft.com/office/excel/2006/main">
          <x14:cfRule type="expression" priority="2479" id="{51FB8F6D-36C3-4156-AB71-43D561784194}">
            <xm:f>'3 Samlet budget (AUTOGENERERES)'!$R$19</xm:f>
            <x14:dxf>
              <font>
                <color rgb="FF285644"/>
              </font>
            </x14:dxf>
          </x14:cfRule>
          <xm:sqref>B34 B14:B32 D17:AV17 D21:AV21</xm:sqref>
        </x14:conditionalFormatting>
        <x14:conditionalFormatting xmlns:xm="http://schemas.microsoft.com/office/excel/2006/main">
          <x14:cfRule type="expression" priority="2512" id="{896A1DD6-6E14-4321-B41B-C53CFCDDF248}">
            <xm:f>'3 Samlet budget (AUTOGENERERES)'!$R$19</xm:f>
            <x14:dxf>
              <font>
                <color rgb="FF285644"/>
              </font>
            </x14:dxf>
          </x14:cfRule>
          <x14:cfRule type="expression" priority="2513" id="{00000000-000E-0000-0100-000089000000}">
            <xm:f>AND('3 Samlet budget (AUTOGENERERES)'!$P$19,AND($C33&gt;0.3, OR($D9="Lille virksomhed", $D9="Mellemstor virksomhed", $D9="Stor virksomhed", $D9="Offentlig institution")))</xm:f>
            <x14:dxf>
              <fill>
                <patternFill>
                  <bgColor rgb="FFFF0000"/>
                </patternFill>
              </fill>
            </x14:dxf>
          </x14:cfRule>
          <x14:cfRule type="expression" priority="2514" id="{00000000-000E-0000-0100-00008A000000}">
            <xm:f>AND('3 Samlet budget (AUTOGENERERES)'!$P$19,AND($C33&gt;0.44, $D9="Forsknings- og videnformidlingsinstitution"))</xm:f>
            <x14:dxf>
              <fill>
                <patternFill>
                  <bgColor rgb="FFFF0000"/>
                </patternFill>
              </fill>
            </x14:dxf>
          </x14:cfRule>
          <xm:sqref>C33</xm:sqref>
        </x14:conditionalFormatting>
        <x14:conditionalFormatting xmlns:xm="http://schemas.microsoft.com/office/excel/2006/main">
          <x14:cfRule type="expression" priority="2532" id="{CB7F3371-3BA6-4A16-B9A0-E2EE7DF72308}">
            <xm:f>'3 Samlet budget (AUTOGENERERES)'!$R$20</xm:f>
            <x14:dxf>
              <font>
                <color rgb="FF285644"/>
              </font>
            </x14:dxf>
          </x14:cfRule>
          <x14:cfRule type="expression" priority="2533" id="{00000000-000E-0000-0100-000061000000}">
            <xm:f>AND('3 Samlet budget (AUTOGENERERES)'!$P$20,AND($C63&gt;0.3, OR($D39="Lille virksomhed", $D39="Mellemstor virksomhed", $D39="Stor virksomhed", $D39="Offentlig institution")))</xm:f>
            <x14:dxf>
              <fill>
                <patternFill>
                  <bgColor rgb="FFFF0000"/>
                </patternFill>
              </fill>
            </x14:dxf>
          </x14:cfRule>
          <x14:cfRule type="expression" priority="2534" id="{00000000-000E-0000-0100-000062000000}">
            <xm:f>AND('3 Samlet budget (AUTOGENERERES)'!$P$20,AND($C63&gt;0.44, $D39="Forsknings- og videnformidlingsinstitution"))</xm:f>
            <x14:dxf>
              <fill>
                <patternFill>
                  <bgColor rgb="FFFF0000"/>
                </patternFill>
              </fill>
            </x14:dxf>
          </x14:cfRule>
          <xm:sqref>C63</xm:sqref>
        </x14:conditionalFormatting>
        <x14:conditionalFormatting xmlns:xm="http://schemas.microsoft.com/office/excel/2006/main">
          <x14:cfRule type="expression" priority="2543" id="{9F20F4D4-6D15-497B-9F0C-CF8F7736D2BF}">
            <xm:f>'3 Samlet budget (AUTOGENERERES)'!$R$21</xm:f>
            <x14:dxf>
              <font>
                <color rgb="FF285644"/>
              </font>
            </x14:dxf>
          </x14:cfRule>
          <x14:cfRule type="expression" priority="2544" id="{00000000-000E-0000-0100-00005F000000}">
            <xm:f>AND('3 Samlet budget (AUTOGENERERES)'!$P$21,AND($C93&gt;0.3, OR($D69="Lille virksomhed", $D69="Mellemstor virksomhed", $D69="Stor virksomhed", $D69="Offentlig institution")))</xm:f>
            <x14:dxf>
              <fill>
                <patternFill>
                  <bgColor rgb="FFFF0000"/>
                </patternFill>
              </fill>
            </x14:dxf>
          </x14:cfRule>
          <x14:cfRule type="expression" priority="2545" id="{00000000-000E-0000-0100-000060000000}">
            <xm:f>AND('3 Samlet budget (AUTOGENERERES)'!$P$21,AND($C93&gt;0.44, $D69="Forsknings- og videnformidlingsinstitution"))</xm:f>
            <x14:dxf>
              <fill>
                <patternFill>
                  <bgColor rgb="FFFF0000"/>
                </patternFill>
              </fill>
            </x14:dxf>
          </x14:cfRule>
          <xm:sqref>C93</xm:sqref>
        </x14:conditionalFormatting>
        <x14:conditionalFormatting xmlns:xm="http://schemas.microsoft.com/office/excel/2006/main">
          <x14:cfRule type="expression" priority="2555" id="{896A1DD6-6E14-4321-B41B-C53CFCDDF248}">
            <xm:f>'3 Samlet budget (AUTOGENERERES)'!$R$22</xm:f>
            <x14:dxf>
              <font>
                <color rgb="FF285644"/>
              </font>
            </x14:dxf>
          </x14:cfRule>
          <x14:cfRule type="expression" priority="2556" id="{00000000-000E-0000-0100-000089000000}">
            <xm:f>AND('3 Samlet budget (AUTOGENERERES)'!$P$22,AND($C123&gt;0.3, OR($D99="Lille virksomhed", $D99="Mellemstor virksomhed", $D99="Stor virksomhed", $D99="Offentlig institution")))</xm:f>
            <x14:dxf>
              <fill>
                <patternFill>
                  <bgColor rgb="FFFF0000"/>
                </patternFill>
              </fill>
            </x14:dxf>
          </x14:cfRule>
          <x14:cfRule type="expression" priority="2557" id="{00000000-000E-0000-0100-00008A000000}">
            <xm:f>AND('3 Samlet budget (AUTOGENERERES)'!$P$22,AND($C123&gt;0.44, $D99="Forsknings- og videnformidlingsinstitution"))</xm:f>
            <x14:dxf>
              <fill>
                <patternFill>
                  <bgColor rgb="FFFF0000"/>
                </patternFill>
              </fill>
            </x14:dxf>
          </x14:cfRule>
          <xm:sqref>C123</xm:sqref>
        </x14:conditionalFormatting>
        <x14:conditionalFormatting xmlns:xm="http://schemas.microsoft.com/office/excel/2006/main">
          <x14:cfRule type="expression" priority="2567" id="{D8A2228F-6D90-4F0B-B071-599E906199F9}">
            <xm:f>'3 Samlet budget (AUTOGENERERES)'!$R$38</xm:f>
            <x14:dxf>
              <font>
                <color rgb="FF285644"/>
              </font>
            </x14:dxf>
          </x14:cfRule>
          <x14:cfRule type="expression" priority="2568" id="{00000000-000E-0000-0100-00000A000000}">
            <xm:f>AND('3 Samlet budget (AUTOGENERERES)'!$P$38,AND($C603&gt;0.3, OR($D579="Lille virksomhed", $D579="Mellemstor virksomhed", $D579="Stor virksomhed", $D579="Offentlig institution")))</xm:f>
            <x14:dxf>
              <fill>
                <patternFill>
                  <bgColor rgb="FFFF0000"/>
                </patternFill>
              </fill>
            </x14:dxf>
          </x14:cfRule>
          <x14:cfRule type="expression" priority="2569" id="{00000000-000E-0000-0100-00000B000000}">
            <xm:f>AND('3 Samlet budget (AUTOGENERERES)'!$P$38,AND($C603&gt;0.44, $D579="Forsknings- og videnformidlingsinstitution"))</xm:f>
            <x14:dxf>
              <fill>
                <patternFill>
                  <bgColor rgb="FFFF0000"/>
                </patternFill>
              </fill>
            </x14:dxf>
          </x14:cfRule>
          <xm:sqref>C603</xm:sqref>
        </x14:conditionalFormatting>
        <x14:conditionalFormatting xmlns:xm="http://schemas.microsoft.com/office/excel/2006/main">
          <x14:cfRule type="expression" priority="2579" id="{0F6A1CDF-A3F8-41B7-8C47-A5A4FA56C717}">
            <xm:f>'3 Samlet budget (AUTOGENERERES)'!$R$37</xm:f>
            <x14:dxf>
              <font>
                <color rgb="FF285644"/>
              </font>
            </x14:dxf>
          </x14:cfRule>
          <x14:cfRule type="expression" priority="2580" id="{00000000-000E-0000-0100-00000C000000}">
            <xm:f>AND('3 Samlet budget (AUTOGENERERES)'!$P$37,AND($C573&gt;0.3, OR($D549="Lille virksomhed", $D549="Mellemstor virksomhed", $D549="Stor virksomhed", $D549="Offentlig institution")))</xm:f>
            <x14:dxf>
              <fill>
                <patternFill>
                  <bgColor rgb="FFFF0000"/>
                </patternFill>
              </fill>
            </x14:dxf>
          </x14:cfRule>
          <x14:cfRule type="expression" priority="2581" id="{00000000-000E-0000-0100-00000D000000}">
            <xm:f>AND('3 Samlet budget (AUTOGENERERES)'!$P$37,AND($C573&gt;0.44, $D549="Forsknings- og videnformidlingsinstitution"))</xm:f>
            <x14:dxf>
              <fill>
                <patternFill>
                  <bgColor rgb="FFFF0000"/>
                </patternFill>
              </fill>
            </x14:dxf>
          </x14:cfRule>
          <xm:sqref>C573</xm:sqref>
        </x14:conditionalFormatting>
        <x14:conditionalFormatting xmlns:xm="http://schemas.microsoft.com/office/excel/2006/main">
          <x14:cfRule type="expression" priority="2591" id="{E9002C3B-A175-461D-9D68-46487C8E92F6}">
            <xm:f>'3 Samlet budget (AUTOGENERERES)'!$R$36</xm:f>
            <x14:dxf>
              <font>
                <color rgb="FF285644"/>
              </font>
            </x14:dxf>
          </x14:cfRule>
          <x14:cfRule type="expression" priority="2592" id="{00000000-000E-0000-0100-00000E000000}">
            <xm:f>AND('3 Samlet budget (AUTOGENERERES)'!$P$36,AND($C543&gt;0.3, OR($D519="Lille virksomhed", $D519="Mellemstor virksomhed", $D519="Stor virksomhed", $D519="Offentlig institution")))</xm:f>
            <x14:dxf>
              <fill>
                <patternFill>
                  <bgColor rgb="FFFF0000"/>
                </patternFill>
              </fill>
            </x14:dxf>
          </x14:cfRule>
          <x14:cfRule type="expression" priority="2593" id="{00000000-000E-0000-0100-00000F000000}">
            <xm:f>AND('3 Samlet budget (AUTOGENERERES)'!$P$36,AND($C543&gt;0.44, $D519="Forsknings- og videnformidlingsinstitution"))</xm:f>
            <x14:dxf>
              <fill>
                <patternFill>
                  <bgColor rgb="FFFF0000"/>
                </patternFill>
              </fill>
            </x14:dxf>
          </x14:cfRule>
          <xm:sqref>C543</xm:sqref>
        </x14:conditionalFormatting>
        <x14:conditionalFormatting xmlns:xm="http://schemas.microsoft.com/office/excel/2006/main">
          <x14:cfRule type="expression" priority="2603" id="{B1E2C811-21AE-4425-8FF2-A9C2B9A16073}">
            <xm:f>'3 Samlet budget (AUTOGENERERES)'!$R$35</xm:f>
            <x14:dxf>
              <font>
                <color rgb="FF285644"/>
              </font>
            </x14:dxf>
          </x14:cfRule>
          <x14:cfRule type="expression" priority="2604" id="{00000000-000E-0000-0100-000010000000}">
            <xm:f>AND('3 Samlet budget (AUTOGENERERES)'!$P$35,AND($C513&gt;0.3, OR($D489="Lille virksomhed", $D489="Mellemstor virksomhed", $D489="Stor virksomhed", $D489="Offentlig institution")))</xm:f>
            <x14:dxf>
              <fill>
                <patternFill>
                  <bgColor rgb="FFFF0000"/>
                </patternFill>
              </fill>
            </x14:dxf>
          </x14:cfRule>
          <x14:cfRule type="expression" priority="2605" id="{00000000-000E-0000-0100-000011000000}">
            <xm:f>AND('3 Samlet budget (AUTOGENERERES)'!$P$35,AND($C513&gt;0.44, $D489="Forsknings- og videnformidlingsinstitution"))</xm:f>
            <x14:dxf>
              <fill>
                <patternFill>
                  <bgColor rgb="FFFF0000"/>
                </patternFill>
              </fill>
            </x14:dxf>
          </x14:cfRule>
          <xm:sqref>C513</xm:sqref>
        </x14:conditionalFormatting>
        <x14:conditionalFormatting xmlns:xm="http://schemas.microsoft.com/office/excel/2006/main">
          <x14:cfRule type="expression" priority="2615" id="{2D15AC3B-3C85-4769-A5B9-4CF50256D3A9}">
            <xm:f>'3 Samlet budget (AUTOGENERERES)'!$R$34</xm:f>
            <x14:dxf>
              <font>
                <color rgb="FF285644"/>
              </font>
            </x14:dxf>
          </x14:cfRule>
          <x14:cfRule type="expression" priority="2616" id="{00000000-000E-0000-0100-000012000000}">
            <xm:f>AND('3 Samlet budget (AUTOGENERERES)'!$P$34,AND($C483&gt;0.3, OR($D459="Lille virksomhed", $D459="Mellemstor virksomhed", $D459="Stor virksomhed", $D459="Offentlig institution")))</xm:f>
            <x14:dxf>
              <fill>
                <patternFill>
                  <bgColor rgb="FFFF0000"/>
                </patternFill>
              </fill>
            </x14:dxf>
          </x14:cfRule>
          <x14:cfRule type="expression" priority="2617" id="{00000000-000E-0000-0100-000013000000}">
            <xm:f>AND('3 Samlet budget (AUTOGENERERES)'!$P$34,AND($C483&gt;0.44, $D459="Forsknings- og videnformidlingsinstitution"))</xm:f>
            <x14:dxf>
              <fill>
                <patternFill>
                  <bgColor rgb="FFFF0000"/>
                </patternFill>
              </fill>
            </x14:dxf>
          </x14:cfRule>
          <xm:sqref>C483</xm:sqref>
        </x14:conditionalFormatting>
        <x14:conditionalFormatting xmlns:xm="http://schemas.microsoft.com/office/excel/2006/main">
          <x14:cfRule type="expression" priority="2627" id="{D051BD55-07E2-4376-AC7C-DD9D918A2AB1}">
            <xm:f>'3 Samlet budget (AUTOGENERERES)'!$R$33</xm:f>
            <x14:dxf>
              <font>
                <color rgb="FF285644"/>
              </font>
            </x14:dxf>
          </x14:cfRule>
          <x14:cfRule type="expression" priority="2628" id="{00000000-000E-0000-0100-000014000000}">
            <xm:f>AND('3 Samlet budget (AUTOGENERERES)'!$P$33,AND($C453&gt;0.3, OR($D429="Lille virksomhed", $D429="Mellemstor virksomhed", $D429="Stor virksomhed", $D429="Offentlig institution")))</xm:f>
            <x14:dxf>
              <fill>
                <patternFill>
                  <bgColor rgb="FFFF0000"/>
                </patternFill>
              </fill>
            </x14:dxf>
          </x14:cfRule>
          <x14:cfRule type="expression" priority="2629" id="{00000000-000E-0000-0100-000015000000}">
            <xm:f>AND('3 Samlet budget (AUTOGENERERES)'!$P$33,AND($C453&gt;0.44, $D429="Forsknings- og videnformidlingsinstitution"))</xm:f>
            <x14:dxf>
              <fill>
                <patternFill>
                  <bgColor rgb="FFFF0000"/>
                </patternFill>
              </fill>
            </x14:dxf>
          </x14:cfRule>
          <xm:sqref>C453</xm:sqref>
        </x14:conditionalFormatting>
        <x14:conditionalFormatting xmlns:xm="http://schemas.microsoft.com/office/excel/2006/main">
          <x14:cfRule type="expression" priority="2639" id="{2799DFD3-EE5A-405C-881E-685815ED7478}">
            <xm:f>'3 Samlet budget (AUTOGENERERES)'!$R$32</xm:f>
            <x14:dxf>
              <font>
                <color rgb="FF285644"/>
              </font>
            </x14:dxf>
          </x14:cfRule>
          <x14:cfRule type="expression" priority="2640" id="{00000000-000E-0000-0100-000016000000}">
            <xm:f>AND('3 Samlet budget (AUTOGENERERES)'!$P$32,AND($C423&gt;0.3, OR($D399="Lille virksomhed", $D399="Mellemstor virksomhed", $D399="Stor virksomhed", $D399="Offentlig institution")))</xm:f>
            <x14:dxf>
              <fill>
                <patternFill>
                  <bgColor rgb="FFFF0000"/>
                </patternFill>
              </fill>
            </x14:dxf>
          </x14:cfRule>
          <x14:cfRule type="expression" priority="2641" id="{00000000-000E-0000-0100-000017000000}">
            <xm:f>AND('3 Samlet budget (AUTOGENERERES)'!$P$32,AND($C423&gt;0.44, $D399="Forsknings- og videnformidlingsinstitution"))</xm:f>
            <x14:dxf>
              <fill>
                <patternFill>
                  <bgColor rgb="FFFF0000"/>
                </patternFill>
              </fill>
            </x14:dxf>
          </x14:cfRule>
          <xm:sqref>C423</xm:sqref>
        </x14:conditionalFormatting>
        <x14:conditionalFormatting xmlns:xm="http://schemas.microsoft.com/office/excel/2006/main">
          <x14:cfRule type="expression" priority="2651" id="{0B18B8DD-7ABD-4503-A8B9-716F968F0A0F}">
            <xm:f>'3 Samlet budget (AUTOGENERERES)'!$R$31</xm:f>
            <x14:dxf>
              <font>
                <color rgb="FF285644"/>
              </font>
            </x14:dxf>
          </x14:cfRule>
          <x14:cfRule type="expression" priority="2652" id="{00000000-000E-0000-0100-000018000000}">
            <xm:f>AND('3 Samlet budget (AUTOGENERERES)'!$P$31,AND($C393&gt;0.3, OR($D369="Lille virksomhed", $D369="Mellemstor virksomhed", $D369="Stor virksomhed", $D369="Offentlig institution")))</xm:f>
            <x14:dxf>
              <fill>
                <patternFill>
                  <bgColor rgb="FFFF0000"/>
                </patternFill>
              </fill>
            </x14:dxf>
          </x14:cfRule>
          <x14:cfRule type="expression" priority="2653" id="{00000000-000E-0000-0100-000019000000}">
            <xm:f>AND('3 Samlet budget (AUTOGENERERES)'!$P$31,AND($C393&gt;0.44, $D369="Forsknings- og videnformidlingsinstitution"))</xm:f>
            <x14:dxf>
              <fill>
                <patternFill>
                  <bgColor rgb="FFFF0000"/>
                </patternFill>
              </fill>
            </x14:dxf>
          </x14:cfRule>
          <xm:sqref>C393</xm:sqref>
        </x14:conditionalFormatting>
        <x14:conditionalFormatting xmlns:xm="http://schemas.microsoft.com/office/excel/2006/main">
          <x14:cfRule type="expression" priority="2663" id="{9B24FD16-599E-498C-A8C5-442339C21149}">
            <xm:f>'3 Samlet budget (AUTOGENERERES)'!$R$30</xm:f>
            <x14:dxf>
              <font>
                <color rgb="FF285644"/>
              </font>
            </x14:dxf>
          </x14:cfRule>
          <x14:cfRule type="expression" priority="2664" id="{00000000-000E-0000-0100-00001A000000}">
            <xm:f>AND('3 Samlet budget (AUTOGENERERES)'!$P$30,AND($C363&gt;0.3, OR($D339="Lille virksomhed", $D339="Mellemstor virksomhed", $D339="Stor virksomhed", $D339="Offentlig institution")))</xm:f>
            <x14:dxf>
              <fill>
                <patternFill>
                  <bgColor rgb="FFFF0000"/>
                </patternFill>
              </fill>
            </x14:dxf>
          </x14:cfRule>
          <x14:cfRule type="expression" priority="2665" id="{00000000-000E-0000-0100-00001B000000}">
            <xm:f>AND('3 Samlet budget (AUTOGENERERES)'!$P$30,AND($C363&gt;0.44, $D339="Forsknings- og videnformidlingsinstitution"))</xm:f>
            <x14:dxf>
              <fill>
                <patternFill>
                  <bgColor rgb="FFFF0000"/>
                </patternFill>
              </fill>
            </x14:dxf>
          </x14:cfRule>
          <xm:sqref>C363</xm:sqref>
        </x14:conditionalFormatting>
        <x14:conditionalFormatting xmlns:xm="http://schemas.microsoft.com/office/excel/2006/main">
          <x14:cfRule type="expression" priority="2675" id="{165236A4-C581-4839-A835-8D17D984A19F}">
            <xm:f>'3 Samlet budget (AUTOGENERERES)'!$R$29</xm:f>
            <x14:dxf>
              <font>
                <color rgb="FF285644"/>
              </font>
            </x14:dxf>
          </x14:cfRule>
          <x14:cfRule type="expression" priority="2676" id="{00000000-000E-0000-0100-00001C000000}">
            <xm:f>AND('3 Samlet budget (AUTOGENERERES)'!$P$29,AND($C333&gt;0.3, OR($D309="Lille virksomhed", $D309="Mellemstor virksomhed", $D309="Stor virksomhed", $D309="Offentlig institution")))</xm:f>
            <x14:dxf>
              <fill>
                <patternFill>
                  <bgColor rgb="FFFF0000"/>
                </patternFill>
              </fill>
            </x14:dxf>
          </x14:cfRule>
          <x14:cfRule type="expression" priority="2677" id="{00000000-000E-0000-0100-00001D000000}">
            <xm:f>AND('3 Samlet budget (AUTOGENERERES)'!$P$29,AND($C333&gt;0.44, $D309="Forsknings- og videnformidlingsinstitution"))</xm:f>
            <x14:dxf>
              <fill>
                <patternFill>
                  <bgColor rgb="FFFF0000"/>
                </patternFill>
              </fill>
            </x14:dxf>
          </x14:cfRule>
          <xm:sqref>C333</xm:sqref>
        </x14:conditionalFormatting>
        <x14:conditionalFormatting xmlns:xm="http://schemas.microsoft.com/office/excel/2006/main">
          <x14:cfRule type="expression" priority="2687" id="{65BBEF1C-E1FE-40CC-8730-C7CDDA6927CF}">
            <xm:f>'3 Samlet budget (AUTOGENERERES)'!$R$28</xm:f>
            <x14:dxf>
              <font>
                <color rgb="FF285644"/>
              </font>
            </x14:dxf>
          </x14:cfRule>
          <x14:cfRule type="expression" priority="2688" id="{00000000-000E-0000-0100-00001E000000}">
            <xm:f>AND('3 Samlet budget (AUTOGENERERES)'!$P$28,AND($C303&gt;0.3, OR($D279="Lille virksomhed", $D279="Mellemstor virksomhed", $D279="Stor virksomhed", $D279="Offentlig institution")))</xm:f>
            <x14:dxf>
              <fill>
                <patternFill>
                  <bgColor rgb="FFFF0000"/>
                </patternFill>
              </fill>
            </x14:dxf>
          </x14:cfRule>
          <x14:cfRule type="expression" priority="2689" id="{00000000-000E-0000-0100-00001F000000}">
            <xm:f>AND('3 Samlet budget (AUTOGENERERES)'!$P$28,AND($C303&gt;0.44, $D279="Forsknings- og videnformidlingsinstitution"))</xm:f>
            <x14:dxf>
              <fill>
                <patternFill>
                  <bgColor rgb="FFFF0000"/>
                </patternFill>
              </fill>
            </x14:dxf>
          </x14:cfRule>
          <xm:sqref>C303</xm:sqref>
        </x14:conditionalFormatting>
        <x14:conditionalFormatting xmlns:xm="http://schemas.microsoft.com/office/excel/2006/main">
          <x14:cfRule type="expression" priority="2699" id="{E897C956-1F80-42D2-B056-62BD5528BCEF}">
            <xm:f>'3 Samlet budget (AUTOGENERERES)'!$R$27</xm:f>
            <x14:dxf>
              <font>
                <color rgb="FF285644"/>
              </font>
            </x14:dxf>
          </x14:cfRule>
          <x14:cfRule type="expression" priority="2700" id="{00000000-000E-0000-0100-000020000000}">
            <xm:f>AND('3 Samlet budget (AUTOGENERERES)'!$P$27,AND($C273&gt;0.3, OR($D249="Lille virksomhed", $D249="Mellemstor virksomhed", $D249="Stor virksomhed", $D249="Offentlig institution")))</xm:f>
            <x14:dxf>
              <fill>
                <patternFill>
                  <bgColor rgb="FFFF0000"/>
                </patternFill>
              </fill>
            </x14:dxf>
          </x14:cfRule>
          <x14:cfRule type="expression" priority="2701" id="{00000000-000E-0000-0100-000021000000}">
            <xm:f>AND('3 Samlet budget (AUTOGENERERES)'!$P$27,AND($C273&gt;0.44, $D249="Forsknings- og videnformidlingsinstitution"))</xm:f>
            <x14:dxf>
              <fill>
                <patternFill>
                  <bgColor rgb="FFFF0000"/>
                </patternFill>
              </fill>
            </x14:dxf>
          </x14:cfRule>
          <xm:sqref>C273</xm:sqref>
        </x14:conditionalFormatting>
        <x14:conditionalFormatting xmlns:xm="http://schemas.microsoft.com/office/excel/2006/main">
          <x14:cfRule type="expression" priority="2711" id="{D4337E16-85A2-456F-949A-9A247A2A1C97}">
            <xm:f>'3 Samlet budget (AUTOGENERERES)'!$R$26</xm:f>
            <x14:dxf>
              <font>
                <color rgb="FF285644"/>
              </font>
            </x14:dxf>
          </x14:cfRule>
          <x14:cfRule type="expression" priority="2712" id="{00000000-000E-0000-0100-000022000000}">
            <xm:f>AND('3 Samlet budget (AUTOGENERERES)'!$P$26,AND($C243&gt;0.3, OR($D219="Lille virksomhed", $D219="Mellemstor virksomhed", $D219="Stor virksomhed", $D219="Offentlig institution")))</xm:f>
            <x14:dxf>
              <fill>
                <patternFill>
                  <bgColor rgb="FFFF0000"/>
                </patternFill>
              </fill>
            </x14:dxf>
          </x14:cfRule>
          <x14:cfRule type="expression" priority="2713" id="{00000000-000E-0000-0100-000023000000}">
            <xm:f>AND('3 Samlet budget (AUTOGENERERES)'!$P$26,AND($C243&gt;0.44, $D219="Forsknings- og videnformidlingsinstitution"))</xm:f>
            <x14:dxf>
              <fill>
                <patternFill>
                  <bgColor rgb="FFFF0000"/>
                </patternFill>
              </fill>
            </x14:dxf>
          </x14:cfRule>
          <xm:sqref>C243</xm:sqref>
        </x14:conditionalFormatting>
        <x14:conditionalFormatting xmlns:xm="http://schemas.microsoft.com/office/excel/2006/main">
          <x14:cfRule type="expression" priority="2723" id="{BBB1B5D5-C4DC-46C8-826C-1E37F020B007}">
            <xm:f>'3 Samlet budget (AUTOGENERERES)'!$R$25</xm:f>
            <x14:dxf>
              <font>
                <color rgb="FF285644"/>
              </font>
            </x14:dxf>
          </x14:cfRule>
          <x14:cfRule type="expression" priority="2724" id="{00000000-000E-0000-0100-000024000000}">
            <xm:f>AND('3 Samlet budget (AUTOGENERERES)'!$P$25,AND($C213&gt;0.3, OR($D189="Lille virksomhed", $D189="Mellemstor virksomhed", $D189="Stor virksomhed", $D189="Offentlig institution")))</xm:f>
            <x14:dxf>
              <fill>
                <patternFill>
                  <bgColor rgb="FFFF0000"/>
                </patternFill>
              </fill>
            </x14:dxf>
          </x14:cfRule>
          <x14:cfRule type="expression" priority="2725" id="{00000000-000E-0000-0100-000025000000}">
            <xm:f>AND('3 Samlet budget (AUTOGENERERES)'!$P$25,AND($C213&gt;0.44, $D189="Forsknings- og videnformidlingsinstitution"))</xm:f>
            <x14:dxf>
              <fill>
                <patternFill>
                  <bgColor rgb="FFFF0000"/>
                </patternFill>
              </fill>
            </x14:dxf>
          </x14:cfRule>
          <xm:sqref>C213</xm:sqref>
        </x14:conditionalFormatting>
        <x14:conditionalFormatting xmlns:xm="http://schemas.microsoft.com/office/excel/2006/main">
          <x14:cfRule type="expression" priority="2735" id="{9F20F4D4-6D15-497B-9F0C-CF8F7736D2BF}">
            <xm:f>'3 Samlet budget (AUTOGENERERES)'!$R$24</xm:f>
            <x14:dxf>
              <font>
                <color rgb="FF285644"/>
              </font>
            </x14:dxf>
          </x14:cfRule>
          <x14:cfRule type="expression" priority="2736" id="{00000000-000E-0000-0100-00005F000000}">
            <xm:f>AND('3 Samlet budget (AUTOGENERERES)'!$P$24,AND($C183&gt;0.3, OR($D159="Lille virksomhed", $D159="Mellemstor virksomhed", $D159="Stor virksomhed", $D159="Offentlig institution")))</xm:f>
            <x14:dxf>
              <fill>
                <patternFill>
                  <bgColor rgb="FFFF0000"/>
                </patternFill>
              </fill>
            </x14:dxf>
          </x14:cfRule>
          <x14:cfRule type="expression" priority="2737" id="{00000000-000E-0000-0100-000060000000}">
            <xm:f>AND('3 Samlet budget (AUTOGENERERES)'!$P$24,AND($C183&gt;0.44, $D159="Forsknings- og videnformidlingsinstitution"))</xm:f>
            <x14:dxf>
              <fill>
                <patternFill>
                  <bgColor rgb="FFFF0000"/>
                </patternFill>
              </fill>
            </x14:dxf>
          </x14:cfRule>
          <xm:sqref>C183</xm:sqref>
        </x14:conditionalFormatting>
        <x14:conditionalFormatting xmlns:xm="http://schemas.microsoft.com/office/excel/2006/main">
          <x14:cfRule type="expression" priority="2747" id="{CB7F3371-3BA6-4A16-B9A0-E2EE7DF72308}">
            <xm:f>'3 Samlet budget (AUTOGENERERES)'!$R$23</xm:f>
            <x14:dxf>
              <font>
                <color rgb="FF285644"/>
              </font>
            </x14:dxf>
          </x14:cfRule>
          <x14:cfRule type="expression" priority="2748" id="{00000000-000E-0000-0100-000061000000}">
            <xm:f>AND('3 Samlet budget (AUTOGENERERES)'!$P$23,AND($C153&gt;0.3, OR($D129="Lille virksomhed", $D129="Mellemstor virksomhed", $D129="Stor virksomhed", $D129="Offentlig institution")))</xm:f>
            <x14:dxf>
              <fill>
                <patternFill>
                  <bgColor rgb="FFFF0000"/>
                </patternFill>
              </fill>
            </x14:dxf>
          </x14:cfRule>
          <x14:cfRule type="expression" priority="2749" id="{00000000-000E-0000-0100-000062000000}">
            <xm:f>AND('3 Samlet budget (AUTOGENERERES)'!$P$23,AND($C153&gt;0.44, $D129="Forsknings- og videnformidlingsinstitution"))</xm:f>
            <x14:dxf>
              <fill>
                <patternFill>
                  <bgColor rgb="FFFF0000"/>
                </patternFill>
              </fill>
            </x14:dxf>
          </x14:cfRule>
          <xm:sqref>C153</xm:sqref>
        </x14:conditionalFormatting>
        <x14:conditionalFormatting xmlns:xm="http://schemas.microsoft.com/office/excel/2006/main">
          <x14:cfRule type="expression" priority="250" id="{6C470379-019C-4B6D-91BE-20165DE36F07}">
            <xm:f>'3 Samlet budget (AUTOGENERERES)'!$S$19</xm:f>
            <x14:dxf>
              <font>
                <color theme="0" tint="-0.14996795556505021"/>
              </font>
              <fill>
                <patternFill>
                  <bgColor theme="0" tint="-0.14996795556505021"/>
                </patternFill>
              </fill>
            </x14:dxf>
          </x14:cfRule>
          <xm:sqref>E41:F41 E11:F11</xm:sqref>
        </x14:conditionalFormatting>
        <x14:conditionalFormatting xmlns:xm="http://schemas.microsoft.com/office/excel/2006/main">
          <x14:cfRule type="expression" priority="145" id="{3DAFBAD2-B889-49FE-8E68-E68135B59C1C}">
            <xm:f>'3 Samlet budget (AUTOGENERERES)'!$K$29</xm:f>
            <x14:dxf>
              <font>
                <color rgb="FF285644"/>
              </font>
              <fill>
                <patternFill>
                  <bgColor rgb="FF285644"/>
                </patternFill>
              </fill>
            </x14:dxf>
          </x14:cfRule>
          <xm:sqref>E11:F11</xm:sqref>
        </x14:conditionalFormatting>
        <x14:conditionalFormatting xmlns:xm="http://schemas.microsoft.com/office/excel/2006/main">
          <x14:cfRule type="expression" priority="146" id="{B498FA52-E001-4F52-B47C-9A70520D482B}">
            <xm:f>'3 Samlet budget (AUTOGENERERES)'!$K$59</xm:f>
            <x14:dxf>
              <font>
                <color rgb="FF285644"/>
              </font>
              <fill>
                <patternFill>
                  <bgColor rgb="FF285644"/>
                </patternFill>
              </fill>
            </x14:dxf>
          </x14:cfRule>
          <xm:sqref>E41:F41</xm:sqref>
        </x14:conditionalFormatting>
        <x14:conditionalFormatting xmlns:xm="http://schemas.microsoft.com/office/excel/2006/main">
          <x14:cfRule type="expression" priority="167" id="{E15200EB-C859-49A8-86B2-74300FACD57B}">
            <xm:f>'3 Samlet budget (AUTOGENERERES)'!$R$20</xm:f>
            <x14:dxf>
              <font>
                <color theme="0" tint="-0.14996795556505021"/>
              </font>
              <fill>
                <patternFill>
                  <bgColor theme="0" tint="-0.14996795556505021"/>
                </patternFill>
              </fill>
            </x14:dxf>
          </x14:cfRule>
          <xm:sqref>D45:H46</xm:sqref>
        </x14:conditionalFormatting>
        <x14:conditionalFormatting xmlns:xm="http://schemas.microsoft.com/office/excel/2006/main">
          <x14:cfRule type="expression" priority="229" id="{DDEC4805-1252-4CE0-800C-FF67D241F1F9}">
            <xm:f>'3 Samlet budget (AUTOGENERERES)'!$S$20</xm:f>
            <x14:dxf>
              <font>
                <color theme="0" tint="-0.14996795556505021"/>
              </font>
              <fill>
                <patternFill>
                  <bgColor theme="0" tint="-0.14996795556505021"/>
                </patternFill>
              </fill>
            </x14:dxf>
          </x14:cfRule>
          <xm:sqref>B39:F39 D41</xm:sqref>
        </x14:conditionalFormatting>
        <x14:conditionalFormatting xmlns:xm="http://schemas.microsoft.com/office/excel/2006/main">
          <x14:cfRule type="expression" priority="230" id="{182AB9ED-8CF5-486B-A699-F648400325FD}">
            <xm:f>'3 Samlet budget (AUTOGENERERES)'!$S$19</xm:f>
            <x14:dxf>
              <font>
                <color theme="0" tint="-0.14996795556505021"/>
              </font>
              <fill>
                <patternFill>
                  <bgColor theme="0" tint="-0.14996795556505021"/>
                </patternFill>
              </fill>
            </x14:dxf>
          </x14:cfRule>
          <xm:sqref>B9:G9 D11 G11</xm:sqref>
        </x14:conditionalFormatting>
        <x14:conditionalFormatting xmlns:xm="http://schemas.microsoft.com/office/excel/2006/main">
          <x14:cfRule type="expression" priority="139" id="{D69F813F-793C-4F96-8606-663A88A2C778}">
            <xm:f>'3 Samlet budget (AUTOGENERERES)'!$S$19</xm:f>
            <x14:dxf>
              <font>
                <color theme="0" tint="-0.14996795556505021"/>
              </font>
              <fill>
                <patternFill>
                  <bgColor theme="0" tint="-0.14996795556505021"/>
                </patternFill>
              </fill>
            </x14:dxf>
          </x14:cfRule>
          <xm:sqref>E71:F71</xm:sqref>
        </x14:conditionalFormatting>
        <x14:conditionalFormatting xmlns:xm="http://schemas.microsoft.com/office/excel/2006/main">
          <x14:cfRule type="expression" priority="137" id="{BCA53156-94DC-42A7-A407-33F253BCD0A0}">
            <xm:f>'3 Samlet budget (AUTOGENERERES)'!$K$59</xm:f>
            <x14:dxf>
              <font>
                <color rgb="FF285644"/>
              </font>
              <fill>
                <patternFill>
                  <bgColor rgb="FF285644"/>
                </patternFill>
              </fill>
            </x14:dxf>
          </x14:cfRule>
          <xm:sqref>E71:F71</xm:sqref>
        </x14:conditionalFormatting>
        <x14:conditionalFormatting xmlns:xm="http://schemas.microsoft.com/office/excel/2006/main">
          <x14:cfRule type="expression" priority="138" id="{99608050-DAC5-4608-9414-FFE3D435BAB8}">
            <xm:f>'3 Samlet budget (AUTOGENERERES)'!$S$21</xm:f>
            <x14:dxf>
              <font>
                <color theme="0" tint="-0.14996795556505021"/>
              </font>
              <fill>
                <patternFill>
                  <bgColor theme="0" tint="-0.14996795556505021"/>
                </patternFill>
              </fill>
            </x14:dxf>
          </x14:cfRule>
          <xm:sqref>B69:F69 D71</xm:sqref>
        </x14:conditionalFormatting>
        <x14:conditionalFormatting xmlns:xm="http://schemas.microsoft.com/office/excel/2006/main">
          <x14:cfRule type="expression" priority="131" id="{9BE4A017-C65C-441E-A46A-AFDE6616F1C9}">
            <xm:f>'3 Samlet budget (AUTOGENERERES)'!$T$3</xm:f>
            <x14:dxf>
              <font>
                <color theme="0" tint="-0.14996795556505021"/>
              </font>
              <fill>
                <patternFill>
                  <bgColor theme="0" tint="-0.14996795556505021"/>
                </patternFill>
              </fill>
            </x14:dxf>
          </x14:cfRule>
          <xm:sqref>E101:F101</xm:sqref>
        </x14:conditionalFormatting>
        <x14:conditionalFormatting xmlns:xm="http://schemas.microsoft.com/office/excel/2006/main">
          <x14:cfRule type="expression" priority="129" id="{54702AC6-C5BD-440B-AACF-2D9E129FDBAC}">
            <xm:f>'3 Samlet budget (AUTOGENERERES)'!$K$59</xm:f>
            <x14:dxf>
              <font>
                <color rgb="FF285644"/>
              </font>
              <fill>
                <patternFill>
                  <bgColor rgb="FF285644"/>
                </patternFill>
              </fill>
            </x14:dxf>
          </x14:cfRule>
          <xm:sqref>E101:F101</xm:sqref>
        </x14:conditionalFormatting>
        <x14:conditionalFormatting xmlns:xm="http://schemas.microsoft.com/office/excel/2006/main">
          <x14:cfRule type="expression" priority="130" id="{82947F38-7954-4ED5-ABC4-51C17060056F}">
            <xm:f>'3 Samlet budget (AUTOGENERERES)'!$S$22</xm:f>
            <x14:dxf>
              <font>
                <color theme="0" tint="-0.14996795556505021"/>
              </font>
              <fill>
                <patternFill>
                  <bgColor theme="0" tint="-0.14996795556505021"/>
                </patternFill>
              </fill>
            </x14:dxf>
          </x14:cfRule>
          <xm:sqref>B99:F99 D101</xm:sqref>
        </x14:conditionalFormatting>
        <x14:conditionalFormatting xmlns:xm="http://schemas.microsoft.com/office/excel/2006/main">
          <x14:cfRule type="expression" priority="123" id="{FEDEFE23-8606-442C-91CC-3C80B46B6B38}">
            <xm:f>'3 Samlet budget (AUTOGENERERES)'!$T$3</xm:f>
            <x14:dxf>
              <font>
                <color theme="0" tint="-0.14996795556505021"/>
              </font>
              <fill>
                <patternFill>
                  <bgColor theme="0" tint="-0.14996795556505021"/>
                </patternFill>
              </fill>
            </x14:dxf>
          </x14:cfRule>
          <xm:sqref>E131:F131</xm:sqref>
        </x14:conditionalFormatting>
        <x14:conditionalFormatting xmlns:xm="http://schemas.microsoft.com/office/excel/2006/main">
          <x14:cfRule type="expression" priority="121" id="{522CCF51-52DC-405F-8903-843B44E0F264}">
            <xm:f>'3 Samlet budget (AUTOGENERERES)'!$K$59</xm:f>
            <x14:dxf>
              <font>
                <color rgb="FF285644"/>
              </font>
              <fill>
                <patternFill>
                  <bgColor rgb="FF285644"/>
                </patternFill>
              </fill>
            </x14:dxf>
          </x14:cfRule>
          <xm:sqref>E131:F131</xm:sqref>
        </x14:conditionalFormatting>
        <x14:conditionalFormatting xmlns:xm="http://schemas.microsoft.com/office/excel/2006/main">
          <x14:cfRule type="expression" priority="122" id="{1F734A38-50D8-4909-9C50-7D088471C7EF}">
            <xm:f>'3 Samlet budget (AUTOGENERERES)'!$S$23</xm:f>
            <x14:dxf>
              <font>
                <color theme="0" tint="-0.14996795556505021"/>
              </font>
              <fill>
                <patternFill>
                  <bgColor theme="0" tint="-0.14996795556505021"/>
                </patternFill>
              </fill>
            </x14:dxf>
          </x14:cfRule>
          <xm:sqref>B129:F129 D131</xm:sqref>
        </x14:conditionalFormatting>
        <x14:conditionalFormatting xmlns:xm="http://schemas.microsoft.com/office/excel/2006/main">
          <x14:cfRule type="expression" priority="115" id="{43666C05-8A6B-4877-ADE4-6B3C4426C2EB}">
            <xm:f>'3 Samlet budget (AUTOGENERERES)'!$T$3</xm:f>
            <x14:dxf>
              <font>
                <color theme="0" tint="-0.14996795556505021"/>
              </font>
              <fill>
                <patternFill>
                  <bgColor theme="0" tint="-0.14996795556505021"/>
                </patternFill>
              </fill>
            </x14:dxf>
          </x14:cfRule>
          <xm:sqref>E161:F161</xm:sqref>
        </x14:conditionalFormatting>
        <x14:conditionalFormatting xmlns:xm="http://schemas.microsoft.com/office/excel/2006/main">
          <x14:cfRule type="expression" priority="113" id="{6282B19B-8205-47E7-963C-3F23604B0594}">
            <xm:f>'3 Samlet budget (AUTOGENERERES)'!$K$59</xm:f>
            <x14:dxf>
              <font>
                <color rgb="FF285644"/>
              </font>
              <fill>
                <patternFill>
                  <bgColor rgb="FF285644"/>
                </patternFill>
              </fill>
            </x14:dxf>
          </x14:cfRule>
          <xm:sqref>E161:F161</xm:sqref>
        </x14:conditionalFormatting>
        <x14:conditionalFormatting xmlns:xm="http://schemas.microsoft.com/office/excel/2006/main">
          <x14:cfRule type="expression" priority="114" id="{0DE0C0EE-58B1-4FA8-A0BE-027357440474}">
            <xm:f>'3 Samlet budget (AUTOGENERERES)'!$S$24</xm:f>
            <x14:dxf>
              <font>
                <color theme="0" tint="-0.14996795556505021"/>
              </font>
              <fill>
                <patternFill>
                  <bgColor theme="0" tint="-0.14996795556505021"/>
                </patternFill>
              </fill>
            </x14:dxf>
          </x14:cfRule>
          <xm:sqref>B159:F159 D161</xm:sqref>
        </x14:conditionalFormatting>
        <x14:conditionalFormatting xmlns:xm="http://schemas.microsoft.com/office/excel/2006/main">
          <x14:cfRule type="expression" priority="107" id="{7E3611D6-56E1-4616-9A97-9682C037BAA1}">
            <xm:f>'3 Samlet budget (AUTOGENERERES)'!$T$3</xm:f>
            <x14:dxf>
              <font>
                <color theme="0" tint="-0.14996795556505021"/>
              </font>
              <fill>
                <patternFill>
                  <bgColor theme="0" tint="-0.14996795556505021"/>
                </patternFill>
              </fill>
            </x14:dxf>
          </x14:cfRule>
          <xm:sqref>E191:F191</xm:sqref>
        </x14:conditionalFormatting>
        <x14:conditionalFormatting xmlns:xm="http://schemas.microsoft.com/office/excel/2006/main">
          <x14:cfRule type="expression" priority="105" id="{CD7A275E-CA64-4AE1-91A9-24323BDBC50B}">
            <xm:f>'3 Samlet budget (AUTOGENERERES)'!$K$59</xm:f>
            <x14:dxf>
              <font>
                <color rgb="FF285644"/>
              </font>
              <fill>
                <patternFill>
                  <bgColor rgb="FF285644"/>
                </patternFill>
              </fill>
            </x14:dxf>
          </x14:cfRule>
          <xm:sqref>E191:F191</xm:sqref>
        </x14:conditionalFormatting>
        <x14:conditionalFormatting xmlns:xm="http://schemas.microsoft.com/office/excel/2006/main">
          <x14:cfRule type="expression" priority="106" id="{2BA1E6B7-9803-4B50-8386-8022C91469A5}">
            <xm:f>'3 Samlet budget (AUTOGENERERES)'!$S$25</xm:f>
            <x14:dxf>
              <font>
                <color theme="0" tint="-0.14996795556505021"/>
              </font>
              <fill>
                <patternFill>
                  <bgColor theme="0" tint="-0.14996795556505021"/>
                </patternFill>
              </fill>
            </x14:dxf>
          </x14:cfRule>
          <xm:sqref>B189:F189 D191</xm:sqref>
        </x14:conditionalFormatting>
        <x14:conditionalFormatting xmlns:xm="http://schemas.microsoft.com/office/excel/2006/main">
          <x14:cfRule type="expression" priority="99" id="{EFB7BE3C-1A66-409D-9EB5-0653A6D130E4}">
            <xm:f>'3 Samlet budget (AUTOGENERERES)'!$T$3</xm:f>
            <x14:dxf>
              <font>
                <color theme="0" tint="-0.14996795556505021"/>
              </font>
              <fill>
                <patternFill>
                  <bgColor theme="0" tint="-0.14996795556505021"/>
                </patternFill>
              </fill>
            </x14:dxf>
          </x14:cfRule>
          <xm:sqref>E221:F221</xm:sqref>
        </x14:conditionalFormatting>
        <x14:conditionalFormatting xmlns:xm="http://schemas.microsoft.com/office/excel/2006/main">
          <x14:cfRule type="expression" priority="97" id="{DF16CD09-59D2-4BDC-B8FC-FDE31CB85299}">
            <xm:f>'3 Samlet budget (AUTOGENERERES)'!$K$59</xm:f>
            <x14:dxf>
              <font>
                <color rgb="FF285644"/>
              </font>
              <fill>
                <patternFill>
                  <bgColor rgb="FF285644"/>
                </patternFill>
              </fill>
            </x14:dxf>
          </x14:cfRule>
          <xm:sqref>E221:F221</xm:sqref>
        </x14:conditionalFormatting>
        <x14:conditionalFormatting xmlns:xm="http://schemas.microsoft.com/office/excel/2006/main">
          <x14:cfRule type="expression" priority="98" id="{0702601E-5933-4F16-97C7-5FBD0130BEFE}">
            <xm:f>'3 Samlet budget (AUTOGENERERES)'!$S$26</xm:f>
            <x14:dxf>
              <font>
                <color theme="0" tint="-0.14996795556505021"/>
              </font>
              <fill>
                <patternFill>
                  <bgColor theme="0" tint="-0.14996795556505021"/>
                </patternFill>
              </fill>
            </x14:dxf>
          </x14:cfRule>
          <xm:sqref>B219:F219 D221</xm:sqref>
        </x14:conditionalFormatting>
        <x14:conditionalFormatting xmlns:xm="http://schemas.microsoft.com/office/excel/2006/main">
          <x14:cfRule type="expression" priority="91" id="{BC3144FF-FC0E-4F0C-BCC3-BDAB41BA3FDF}">
            <xm:f>'3 Samlet budget (AUTOGENERERES)'!$T$3</xm:f>
            <x14:dxf>
              <font>
                <color theme="0" tint="-0.14996795556505021"/>
              </font>
              <fill>
                <patternFill>
                  <bgColor theme="0" tint="-0.14996795556505021"/>
                </patternFill>
              </fill>
            </x14:dxf>
          </x14:cfRule>
          <xm:sqref>E251:F251</xm:sqref>
        </x14:conditionalFormatting>
        <x14:conditionalFormatting xmlns:xm="http://schemas.microsoft.com/office/excel/2006/main">
          <x14:cfRule type="expression" priority="89" id="{28DC10C9-9989-4281-94B3-8197BE6EF377}">
            <xm:f>'3 Samlet budget (AUTOGENERERES)'!$K$59</xm:f>
            <x14:dxf>
              <font>
                <color rgb="FF285644"/>
              </font>
              <fill>
                <patternFill>
                  <bgColor rgb="FF285644"/>
                </patternFill>
              </fill>
            </x14:dxf>
          </x14:cfRule>
          <xm:sqref>E251:F251</xm:sqref>
        </x14:conditionalFormatting>
        <x14:conditionalFormatting xmlns:xm="http://schemas.microsoft.com/office/excel/2006/main">
          <x14:cfRule type="expression" priority="90" id="{521E301F-D80B-483D-A414-67B9E457181D}">
            <xm:f>'3 Samlet budget (AUTOGENERERES)'!$S$27</xm:f>
            <x14:dxf>
              <font>
                <color theme="0" tint="-0.14996795556505021"/>
              </font>
              <fill>
                <patternFill>
                  <bgColor theme="0" tint="-0.14996795556505021"/>
                </patternFill>
              </fill>
            </x14:dxf>
          </x14:cfRule>
          <xm:sqref>B249:F249 D251</xm:sqref>
        </x14:conditionalFormatting>
        <x14:conditionalFormatting xmlns:xm="http://schemas.microsoft.com/office/excel/2006/main">
          <x14:cfRule type="expression" priority="83" id="{AB977789-8349-417F-AFEF-0EB78E770FAC}">
            <xm:f>'3 Samlet budget (AUTOGENERERES)'!$T$3</xm:f>
            <x14:dxf>
              <font>
                <color theme="0" tint="-0.14996795556505021"/>
              </font>
              <fill>
                <patternFill>
                  <bgColor theme="0" tint="-0.14996795556505021"/>
                </patternFill>
              </fill>
            </x14:dxf>
          </x14:cfRule>
          <xm:sqref>E281:F281</xm:sqref>
        </x14:conditionalFormatting>
        <x14:conditionalFormatting xmlns:xm="http://schemas.microsoft.com/office/excel/2006/main">
          <x14:cfRule type="expression" priority="81" id="{D579D23C-F6C4-4608-ACD8-D7B49C6C570A}">
            <xm:f>'3 Samlet budget (AUTOGENERERES)'!$K$59</xm:f>
            <x14:dxf>
              <font>
                <color rgb="FF285644"/>
              </font>
              <fill>
                <patternFill>
                  <bgColor rgb="FF285644"/>
                </patternFill>
              </fill>
            </x14:dxf>
          </x14:cfRule>
          <xm:sqref>E281:F281</xm:sqref>
        </x14:conditionalFormatting>
        <x14:conditionalFormatting xmlns:xm="http://schemas.microsoft.com/office/excel/2006/main">
          <x14:cfRule type="expression" priority="82" id="{5A138093-1DAE-4F07-A00E-E0BEE87F7205}">
            <xm:f>'3 Samlet budget (AUTOGENERERES)'!$S$28</xm:f>
            <x14:dxf>
              <font>
                <color theme="0" tint="-0.14996795556505021"/>
              </font>
              <fill>
                <patternFill>
                  <bgColor theme="0" tint="-0.14996795556505021"/>
                </patternFill>
              </fill>
            </x14:dxf>
          </x14:cfRule>
          <xm:sqref>B279:F279 D281</xm:sqref>
        </x14:conditionalFormatting>
        <x14:conditionalFormatting xmlns:xm="http://schemas.microsoft.com/office/excel/2006/main">
          <x14:cfRule type="expression" priority="75" id="{A83F1317-3D92-47D9-B100-FA44579F6FB1}">
            <xm:f>'3 Samlet budget (AUTOGENERERES)'!$T$3</xm:f>
            <x14:dxf>
              <font>
                <color theme="0" tint="-0.14996795556505021"/>
              </font>
              <fill>
                <patternFill>
                  <bgColor theme="0" tint="-0.14996795556505021"/>
                </patternFill>
              </fill>
            </x14:dxf>
          </x14:cfRule>
          <xm:sqref>E311:F311</xm:sqref>
        </x14:conditionalFormatting>
        <x14:conditionalFormatting xmlns:xm="http://schemas.microsoft.com/office/excel/2006/main">
          <x14:cfRule type="expression" priority="73" id="{81384368-3406-4AF2-8035-1DBC841399F6}">
            <xm:f>'3 Samlet budget (AUTOGENERERES)'!$K$59</xm:f>
            <x14:dxf>
              <font>
                <color rgb="FF285644"/>
              </font>
              <fill>
                <patternFill>
                  <bgColor rgb="FF285644"/>
                </patternFill>
              </fill>
            </x14:dxf>
          </x14:cfRule>
          <xm:sqref>E311:F311</xm:sqref>
        </x14:conditionalFormatting>
        <x14:conditionalFormatting xmlns:xm="http://schemas.microsoft.com/office/excel/2006/main">
          <x14:cfRule type="expression" priority="74" id="{992AC398-9B4D-44C9-9FC4-5B649AEB696C}">
            <xm:f>'3 Samlet budget (AUTOGENERERES)'!$S$29</xm:f>
            <x14:dxf>
              <font>
                <color theme="0" tint="-0.14996795556505021"/>
              </font>
              <fill>
                <patternFill>
                  <bgColor theme="0" tint="-0.14996795556505021"/>
                </patternFill>
              </fill>
            </x14:dxf>
          </x14:cfRule>
          <xm:sqref>B309:F309 D311</xm:sqref>
        </x14:conditionalFormatting>
        <x14:conditionalFormatting xmlns:xm="http://schemas.microsoft.com/office/excel/2006/main">
          <x14:cfRule type="expression" priority="67" id="{9E1D4CEF-14AD-4E10-800A-6CF0BF0577CD}">
            <xm:f>'3 Samlet budget (AUTOGENERERES)'!$T$3</xm:f>
            <x14:dxf>
              <font>
                <color theme="0" tint="-0.14996795556505021"/>
              </font>
              <fill>
                <patternFill>
                  <bgColor theme="0" tint="-0.14996795556505021"/>
                </patternFill>
              </fill>
            </x14:dxf>
          </x14:cfRule>
          <xm:sqref>E341:F341</xm:sqref>
        </x14:conditionalFormatting>
        <x14:conditionalFormatting xmlns:xm="http://schemas.microsoft.com/office/excel/2006/main">
          <x14:cfRule type="expression" priority="65" id="{DA584875-607F-4B90-8E41-86857B71F835}">
            <xm:f>'3 Samlet budget (AUTOGENERERES)'!$K$59</xm:f>
            <x14:dxf>
              <font>
                <color rgb="FF285644"/>
              </font>
              <fill>
                <patternFill>
                  <bgColor rgb="FF285644"/>
                </patternFill>
              </fill>
            </x14:dxf>
          </x14:cfRule>
          <xm:sqref>E341:F341</xm:sqref>
        </x14:conditionalFormatting>
        <x14:conditionalFormatting xmlns:xm="http://schemas.microsoft.com/office/excel/2006/main">
          <x14:cfRule type="expression" priority="66" id="{7C0927C2-4609-42A3-8E30-DEB335616014}">
            <xm:f>'3 Samlet budget (AUTOGENERERES)'!$S$30</xm:f>
            <x14:dxf>
              <font>
                <color theme="0" tint="-0.14996795556505021"/>
              </font>
              <fill>
                <patternFill>
                  <bgColor theme="0" tint="-0.14996795556505021"/>
                </patternFill>
              </fill>
            </x14:dxf>
          </x14:cfRule>
          <xm:sqref>B339:F339 D341</xm:sqref>
        </x14:conditionalFormatting>
        <x14:conditionalFormatting xmlns:xm="http://schemas.microsoft.com/office/excel/2006/main">
          <x14:cfRule type="expression" priority="59" id="{3B06F986-BE33-48F9-B7E7-4A66CFAB45A1}">
            <xm:f>'3 Samlet budget (AUTOGENERERES)'!$T$3</xm:f>
            <x14:dxf>
              <font>
                <color theme="0" tint="-0.14996795556505021"/>
              </font>
              <fill>
                <patternFill>
                  <bgColor theme="0" tint="-0.14996795556505021"/>
                </patternFill>
              </fill>
            </x14:dxf>
          </x14:cfRule>
          <xm:sqref>E371:F371</xm:sqref>
        </x14:conditionalFormatting>
        <x14:conditionalFormatting xmlns:xm="http://schemas.microsoft.com/office/excel/2006/main">
          <x14:cfRule type="expression" priority="57" id="{CAA6B0A1-5B14-4DD1-92B1-D6CA8B250F18}">
            <xm:f>'3 Samlet budget (AUTOGENERERES)'!$K$59</xm:f>
            <x14:dxf>
              <font>
                <color rgb="FF285644"/>
              </font>
              <fill>
                <patternFill>
                  <bgColor rgb="FF285644"/>
                </patternFill>
              </fill>
            </x14:dxf>
          </x14:cfRule>
          <xm:sqref>E371:F371</xm:sqref>
        </x14:conditionalFormatting>
        <x14:conditionalFormatting xmlns:xm="http://schemas.microsoft.com/office/excel/2006/main">
          <x14:cfRule type="expression" priority="58" id="{0DB4FA57-5397-467B-8C30-A1DC6BCE2C85}">
            <xm:f>'3 Samlet budget (AUTOGENERERES)'!$S$31</xm:f>
            <x14:dxf>
              <font>
                <color theme="0" tint="-0.14996795556505021"/>
              </font>
              <fill>
                <patternFill>
                  <bgColor theme="0" tint="-0.14996795556505021"/>
                </patternFill>
              </fill>
            </x14:dxf>
          </x14:cfRule>
          <xm:sqref>B369:F369 D371</xm:sqref>
        </x14:conditionalFormatting>
        <x14:conditionalFormatting xmlns:xm="http://schemas.microsoft.com/office/excel/2006/main">
          <x14:cfRule type="expression" priority="51" id="{3CEB9849-8530-45C1-9A63-81BCA84BF0AB}">
            <xm:f>'3 Samlet budget (AUTOGENERERES)'!$T$3</xm:f>
            <x14:dxf>
              <font>
                <color theme="0" tint="-0.14996795556505021"/>
              </font>
              <fill>
                <patternFill>
                  <bgColor theme="0" tint="-0.14996795556505021"/>
                </patternFill>
              </fill>
            </x14:dxf>
          </x14:cfRule>
          <xm:sqref>E401:F401</xm:sqref>
        </x14:conditionalFormatting>
        <x14:conditionalFormatting xmlns:xm="http://schemas.microsoft.com/office/excel/2006/main">
          <x14:cfRule type="expression" priority="49" id="{4D772CF9-DEA7-428D-AE33-0D88F53D979D}">
            <xm:f>'3 Samlet budget (AUTOGENERERES)'!$K$59</xm:f>
            <x14:dxf>
              <font>
                <color rgb="FF285644"/>
              </font>
              <fill>
                <patternFill>
                  <bgColor rgb="FF285644"/>
                </patternFill>
              </fill>
            </x14:dxf>
          </x14:cfRule>
          <xm:sqref>E401:F401</xm:sqref>
        </x14:conditionalFormatting>
        <x14:conditionalFormatting xmlns:xm="http://schemas.microsoft.com/office/excel/2006/main">
          <x14:cfRule type="expression" priority="50" id="{F8EE47C1-C086-41D2-A619-A24D64879DF1}">
            <xm:f>'3 Samlet budget (AUTOGENERERES)'!$S$32</xm:f>
            <x14:dxf>
              <font>
                <color theme="0" tint="-0.14996795556505021"/>
              </font>
              <fill>
                <patternFill>
                  <bgColor theme="0" tint="-0.14996795556505021"/>
                </patternFill>
              </fill>
            </x14:dxf>
          </x14:cfRule>
          <xm:sqref>B399:F399 D401</xm:sqref>
        </x14:conditionalFormatting>
        <x14:conditionalFormatting xmlns:xm="http://schemas.microsoft.com/office/excel/2006/main">
          <x14:cfRule type="expression" priority="43" id="{366AD4CF-ADD2-43D1-9D94-C275BE7DC1ED}">
            <xm:f>'3 Samlet budget (AUTOGENERERES)'!$T$3</xm:f>
            <x14:dxf>
              <font>
                <color theme="0" tint="-0.14996795556505021"/>
              </font>
              <fill>
                <patternFill>
                  <bgColor theme="0" tint="-0.14996795556505021"/>
                </patternFill>
              </fill>
            </x14:dxf>
          </x14:cfRule>
          <xm:sqref>E431:F431</xm:sqref>
        </x14:conditionalFormatting>
        <x14:conditionalFormatting xmlns:xm="http://schemas.microsoft.com/office/excel/2006/main">
          <x14:cfRule type="expression" priority="41" id="{4A29E7EA-9D61-4D56-AB4A-3944F47A1B35}">
            <xm:f>'3 Samlet budget (AUTOGENERERES)'!$K$59</xm:f>
            <x14:dxf>
              <font>
                <color rgb="FF285644"/>
              </font>
              <fill>
                <patternFill>
                  <bgColor rgb="FF285644"/>
                </patternFill>
              </fill>
            </x14:dxf>
          </x14:cfRule>
          <xm:sqref>E431:F431</xm:sqref>
        </x14:conditionalFormatting>
        <x14:conditionalFormatting xmlns:xm="http://schemas.microsoft.com/office/excel/2006/main">
          <x14:cfRule type="expression" priority="42" id="{D3CC582D-0260-4E30-9FDD-035BB513F5E9}">
            <xm:f>'3 Samlet budget (AUTOGENERERES)'!$S$33</xm:f>
            <x14:dxf>
              <font>
                <color theme="0" tint="-0.14996795556505021"/>
              </font>
              <fill>
                <patternFill>
                  <bgColor theme="0" tint="-0.14996795556505021"/>
                </patternFill>
              </fill>
            </x14:dxf>
          </x14:cfRule>
          <xm:sqref>B429:F429 D431</xm:sqref>
        </x14:conditionalFormatting>
        <x14:conditionalFormatting xmlns:xm="http://schemas.microsoft.com/office/excel/2006/main">
          <x14:cfRule type="expression" priority="35" id="{123ADACB-1DF3-4241-9776-75FD46D9E7DA}">
            <xm:f>'3 Samlet budget (AUTOGENERERES)'!$T$3</xm:f>
            <x14:dxf>
              <font>
                <color theme="0" tint="-0.14996795556505021"/>
              </font>
              <fill>
                <patternFill>
                  <bgColor theme="0" tint="-0.14996795556505021"/>
                </patternFill>
              </fill>
            </x14:dxf>
          </x14:cfRule>
          <xm:sqref>E461:F461</xm:sqref>
        </x14:conditionalFormatting>
        <x14:conditionalFormatting xmlns:xm="http://schemas.microsoft.com/office/excel/2006/main">
          <x14:cfRule type="expression" priority="33" id="{544CEE61-6454-430D-ADC6-9092005DA18F}">
            <xm:f>'3 Samlet budget (AUTOGENERERES)'!$K$59</xm:f>
            <x14:dxf>
              <font>
                <color rgb="FF285644"/>
              </font>
              <fill>
                <patternFill>
                  <bgColor rgb="FF285644"/>
                </patternFill>
              </fill>
            </x14:dxf>
          </x14:cfRule>
          <xm:sqref>E461:F461</xm:sqref>
        </x14:conditionalFormatting>
        <x14:conditionalFormatting xmlns:xm="http://schemas.microsoft.com/office/excel/2006/main">
          <x14:cfRule type="expression" priority="34" id="{04414C11-49F8-40A3-A47E-88A06DEFA4DE}">
            <xm:f>'3 Samlet budget (AUTOGENERERES)'!$S$34</xm:f>
            <x14:dxf>
              <font>
                <color theme="0" tint="-0.14996795556505021"/>
              </font>
              <fill>
                <patternFill>
                  <bgColor theme="0" tint="-0.14996795556505021"/>
                </patternFill>
              </fill>
            </x14:dxf>
          </x14:cfRule>
          <xm:sqref>B459:F459 D461</xm:sqref>
        </x14:conditionalFormatting>
        <x14:conditionalFormatting xmlns:xm="http://schemas.microsoft.com/office/excel/2006/main">
          <x14:cfRule type="expression" priority="27" id="{46A495D3-3819-435A-9C29-EF8EB2C2E8DF}">
            <xm:f>'3 Samlet budget (AUTOGENERERES)'!$T$3</xm:f>
            <x14:dxf>
              <font>
                <color theme="0" tint="-0.14996795556505021"/>
              </font>
              <fill>
                <patternFill>
                  <bgColor theme="0" tint="-0.14996795556505021"/>
                </patternFill>
              </fill>
            </x14:dxf>
          </x14:cfRule>
          <xm:sqref>E491:F491</xm:sqref>
        </x14:conditionalFormatting>
        <x14:conditionalFormatting xmlns:xm="http://schemas.microsoft.com/office/excel/2006/main">
          <x14:cfRule type="expression" priority="25" id="{614F0625-81FD-4CF0-AA6D-B15F308DF4F6}">
            <xm:f>'3 Samlet budget (AUTOGENERERES)'!$K$59</xm:f>
            <x14:dxf>
              <font>
                <color rgb="FF285644"/>
              </font>
              <fill>
                <patternFill>
                  <bgColor rgb="FF285644"/>
                </patternFill>
              </fill>
            </x14:dxf>
          </x14:cfRule>
          <xm:sqref>E491:F491</xm:sqref>
        </x14:conditionalFormatting>
        <x14:conditionalFormatting xmlns:xm="http://schemas.microsoft.com/office/excel/2006/main">
          <x14:cfRule type="expression" priority="26" id="{178B8A19-A4C2-4F92-A44F-EB229980768B}">
            <xm:f>'3 Samlet budget (AUTOGENERERES)'!$S$35</xm:f>
            <x14:dxf>
              <font>
                <color theme="0" tint="-0.14996795556505021"/>
              </font>
              <fill>
                <patternFill>
                  <bgColor theme="0" tint="-0.14996795556505021"/>
                </patternFill>
              </fill>
            </x14:dxf>
          </x14:cfRule>
          <xm:sqref>B489:F489 D491</xm:sqref>
        </x14:conditionalFormatting>
        <x14:conditionalFormatting xmlns:xm="http://schemas.microsoft.com/office/excel/2006/main">
          <x14:cfRule type="expression" priority="19" id="{31F41C62-6DC7-4B5A-BF72-ACA73BBCA0AE}">
            <xm:f>'3 Samlet budget (AUTOGENERERES)'!$T$3</xm:f>
            <x14:dxf>
              <font>
                <color theme="0" tint="-0.14996795556505021"/>
              </font>
              <fill>
                <patternFill>
                  <bgColor theme="0" tint="-0.14996795556505021"/>
                </patternFill>
              </fill>
            </x14:dxf>
          </x14:cfRule>
          <xm:sqref>E521:F521</xm:sqref>
        </x14:conditionalFormatting>
        <x14:conditionalFormatting xmlns:xm="http://schemas.microsoft.com/office/excel/2006/main">
          <x14:cfRule type="expression" priority="17" id="{D4D9B00C-37A8-4CA5-B9F4-52F01709CD94}">
            <xm:f>'3 Samlet budget (AUTOGENERERES)'!$K$59</xm:f>
            <x14:dxf>
              <font>
                <color rgb="FF285644"/>
              </font>
              <fill>
                <patternFill>
                  <bgColor rgb="FF285644"/>
                </patternFill>
              </fill>
            </x14:dxf>
          </x14:cfRule>
          <xm:sqref>E521:F521</xm:sqref>
        </x14:conditionalFormatting>
        <x14:conditionalFormatting xmlns:xm="http://schemas.microsoft.com/office/excel/2006/main">
          <x14:cfRule type="expression" priority="18" id="{E8916AF5-B8BB-4A34-8D59-14B7813C46D1}">
            <xm:f>'3 Samlet budget (AUTOGENERERES)'!$S$36</xm:f>
            <x14:dxf>
              <font>
                <color theme="0" tint="-0.14996795556505021"/>
              </font>
              <fill>
                <patternFill>
                  <bgColor theme="0" tint="-0.14996795556505021"/>
                </patternFill>
              </fill>
            </x14:dxf>
          </x14:cfRule>
          <xm:sqref>B519:F519 D521</xm:sqref>
        </x14:conditionalFormatting>
        <x14:conditionalFormatting xmlns:xm="http://schemas.microsoft.com/office/excel/2006/main">
          <x14:cfRule type="expression" priority="11" id="{534FA19A-2D2D-42EF-AEC3-6E7AE294C67C}">
            <xm:f>'3 Samlet budget (AUTOGENERERES)'!$T$3</xm:f>
            <x14:dxf>
              <font>
                <color theme="0" tint="-0.14996795556505021"/>
              </font>
              <fill>
                <patternFill>
                  <bgColor theme="0" tint="-0.14996795556505021"/>
                </patternFill>
              </fill>
            </x14:dxf>
          </x14:cfRule>
          <xm:sqref>E551:F551</xm:sqref>
        </x14:conditionalFormatting>
        <x14:conditionalFormatting xmlns:xm="http://schemas.microsoft.com/office/excel/2006/main">
          <x14:cfRule type="expression" priority="9" id="{20C2B4C7-6263-4AFA-A8CD-D76B943D3DF0}">
            <xm:f>'3 Samlet budget (AUTOGENERERES)'!$K$59</xm:f>
            <x14:dxf>
              <font>
                <color rgb="FF285644"/>
              </font>
              <fill>
                <patternFill>
                  <bgColor rgb="FF285644"/>
                </patternFill>
              </fill>
            </x14:dxf>
          </x14:cfRule>
          <xm:sqref>E551:F551</xm:sqref>
        </x14:conditionalFormatting>
        <x14:conditionalFormatting xmlns:xm="http://schemas.microsoft.com/office/excel/2006/main">
          <x14:cfRule type="expression" priority="10" id="{59E2CF15-381C-4F37-AD92-4509FB93FA66}">
            <xm:f>'3 Samlet budget (AUTOGENERERES)'!$S$37</xm:f>
            <x14:dxf>
              <font>
                <color theme="0" tint="-0.14996795556505021"/>
              </font>
              <fill>
                <patternFill>
                  <bgColor theme="0" tint="-0.14996795556505021"/>
                </patternFill>
              </fill>
            </x14:dxf>
          </x14:cfRule>
          <xm:sqref>B549:F549 D551</xm:sqref>
        </x14:conditionalFormatting>
        <x14:conditionalFormatting xmlns:xm="http://schemas.microsoft.com/office/excel/2006/main">
          <x14:cfRule type="expression" priority="3" id="{5E070559-7441-45EF-9B82-1D38CC3BC5BD}">
            <xm:f>'3 Samlet budget (AUTOGENERERES)'!$T$3</xm:f>
            <x14:dxf>
              <font>
                <color theme="0" tint="-0.14996795556505021"/>
              </font>
              <fill>
                <patternFill>
                  <bgColor theme="0" tint="-0.14996795556505021"/>
                </patternFill>
              </fill>
            </x14:dxf>
          </x14:cfRule>
          <xm:sqref>E581:F581</xm:sqref>
        </x14:conditionalFormatting>
        <x14:conditionalFormatting xmlns:xm="http://schemas.microsoft.com/office/excel/2006/main">
          <x14:cfRule type="expression" priority="1" id="{DC65EF10-6857-43C5-95F2-7235F22F364F}">
            <xm:f>'3 Samlet budget (AUTOGENERERES)'!$K$59</xm:f>
            <x14:dxf>
              <font>
                <color rgb="FF285644"/>
              </font>
              <fill>
                <patternFill>
                  <bgColor rgb="FF285644"/>
                </patternFill>
              </fill>
            </x14:dxf>
          </x14:cfRule>
          <xm:sqref>E581:F581</xm:sqref>
        </x14:conditionalFormatting>
        <x14:conditionalFormatting xmlns:xm="http://schemas.microsoft.com/office/excel/2006/main">
          <x14:cfRule type="expression" priority="2" id="{3F27EE50-5AEB-4793-937B-C4F4E59CC7AA}">
            <xm:f>'3 Samlet budget (AUTOGENERERES)'!$S$38</xm:f>
            <x14:dxf>
              <font>
                <color theme="0" tint="-0.14996795556505021"/>
              </font>
              <fill>
                <patternFill>
                  <bgColor theme="0" tint="-0.14996795556505021"/>
                </patternFill>
              </fill>
            </x14:dxf>
          </x14:cfRule>
          <xm:sqref>B579:F579 D581</xm:sqref>
        </x14:conditionalFormatting>
      </x14:conditionalFormattings>
    </ext>
    <ext xmlns:x14="http://schemas.microsoft.com/office/spreadsheetml/2009/9/main" uri="{CCE6A557-97BC-4b89-ADB6-D9C93CAAB3DF}">
      <x14:dataValidations xmlns:xm="http://schemas.microsoft.com/office/excel/2006/main" xWindow="1740" yWindow="988" count="64">
        <x14:dataValidation type="list" allowBlank="1" showInputMessage="1" showErrorMessage="1" promptTitle="4. Vælg forordning" prompt="Her vælges der under hvilke regler projektaktiviteten skal ansøges." xr:uid="{133CB2F5-65E7-47C6-A0AD-69455247343F}">
          <x14:formula1>
            <xm:f>'3 Samlet budget (AUTOGENERERES)'!$AH$87:$AH$94</xm:f>
          </x14:formula1>
          <xm:sqref>E69</xm:sqref>
        </x14:dataValidation>
        <x14:dataValidation type="list" allowBlank="1" showInputMessage="1" showErrorMessage="1" promptTitle="4. Vælg forordning" prompt="Her vælges der under hvilke regler projektaktiviteten skal ansøges." xr:uid="{DE9ABB64-B5C5-4185-B543-0B7E8C80A5E6}">
          <x14:formula1>
            <xm:f>'3 Samlet budget (AUTOGENERERES)'!$AH$567:$AH$574</xm:f>
          </x14:formula1>
          <xm:sqref>E549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41AB06AB-1538-4067-AEA0-D79E236A9E06}">
          <x14:formula1>
            <xm:f>'3 Samlet budget (AUTOGENERERES)'!$Z$597:$Z$601</xm:f>
          </x14:formula1>
          <xm:sqref>D579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6DE8E88D-289C-4180-BD98-20F1E3D66872}">
          <x14:formula1>
            <xm:f>'3 Samlet budget (AUTOGENERERES)'!$AG$597:$AG$606</xm:f>
          </x14:formula1>
          <xm:sqref>F579</xm:sqref>
        </x14:dataValidation>
        <x14:dataValidation type="list" allowBlank="1" showInputMessage="1" showErrorMessage="1" promptTitle="4. Vælg forordning" prompt="Her vælges der under hvilke regler projektaktiviteten skal ansøges" xr:uid="{37C55062-EDBA-467A-A2E8-1469855901CA}">
          <x14:formula1>
            <xm:f>'3 Samlet budget (AUTOGENERERES)'!$AH$27:$AH$33</xm:f>
          </x14:formula1>
          <xm:sqref>E9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E32BDB64-87FF-44A3-B885-EFC82FA83F75}">
          <x14:formula1>
            <xm:f>'3 Samlet budget (AUTOGENERERES)'!$Z$27:$Z$31</xm:f>
          </x14:formula1>
          <xm:sqref>D9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C5D6BEBC-B793-4DCE-965A-16F11E4C2EA7}">
          <x14:formula1>
            <xm:f>'3 Samlet budget (AUTOGENERERES)'!$AG$27:$AG$36</xm:f>
          </x14:formula1>
          <xm:sqref>F9</xm:sqref>
        </x14:dataValidation>
        <x14:dataValidation type="list" allowBlank="1" showInputMessage="1" showErrorMessage="1" promptTitle="2. Angiv projektform" prompt="Vælg om projektet er individuelt eller i samarbejde. Bemærk de gældende kritterier for hvornår et projekt er et reelt samarbejde - læs mere på tilskudsguiden._x000a_Bemærk at både projekttitel og projektform skal angives før deltagerbudgetter kan udfyldes" xr:uid="{9CB9B332-828C-45AB-A5D4-D847349970EF}">
          <x14:formula1>
            <xm:f>'3 Samlet budget (AUTOGENERERES)'!$AA$27:$AA$28</xm:f>
          </x14:formula1>
          <xm:sqref>F4</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9396E7D7-F33F-4DF6-9A70-8D50C1E5721E}">
          <x14:formula1>
            <xm:f>'3 Samlet budget (AUTOGENERERES)'!$Z$87:$Z$91</xm:f>
          </x14:formula1>
          <xm:sqref>D69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AF4FF19C-44DC-488B-B17D-697F5CEA0121}">
          <x14:formula1>
            <xm:f>'3 Samlet budget (AUTOGENERERES)'!$AG$87:$AG$96</xm:f>
          </x14:formula1>
          <xm:sqref>F69</xm:sqref>
        </x14:dataValidation>
        <x14:dataValidation type="list" allowBlank="1" showInputMessage="1" showErrorMessage="1" promptTitle="4. Vælg forordning" prompt="Her vælges der under hvilke regler projektaktiviteten skal ansøges." xr:uid="{68FA32BE-8CD7-41CA-A5F8-BE00B94D4D0A}">
          <x14:formula1>
            <xm:f>'3 Samlet budget (AUTOGENERERES)'!$AH$117:$AH$124</xm:f>
          </x14:formula1>
          <xm:sqref>E99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0F10DA12-4F16-4328-8A38-C14E60DB9268}">
          <x14:formula1>
            <xm:f>'3 Samlet budget (AUTOGENERERES)'!$Z$117:$Z$121</xm:f>
          </x14:formula1>
          <xm:sqref>D99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ECD6AF74-529A-4CCC-B2F9-0B15681350E9}">
          <x14:formula1>
            <xm:f>'3 Samlet budget (AUTOGENERERES)'!$AG$117:$AG$126</xm:f>
          </x14:formula1>
          <xm:sqref>F99</xm:sqref>
        </x14:dataValidation>
        <x14:dataValidation type="list" allowBlank="1" showInputMessage="1" showErrorMessage="1" promptTitle="4. Vælg forordning" prompt="Her vælges der under hvilke regler projektaktiviteten skal ansøges." xr:uid="{1842900D-B01F-44A5-A617-2E8185F86BD8}">
          <x14:formula1>
            <xm:f>'3 Samlet budget (AUTOGENERERES)'!$AH$147:$AH$154</xm:f>
          </x14:formula1>
          <xm:sqref>E129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66B1BBDF-761D-437F-BD63-A6D919755F9F}">
          <x14:formula1>
            <xm:f>'3 Samlet budget (AUTOGENERERES)'!$Z$147:$Z$151</xm:f>
          </x14:formula1>
          <xm:sqref>D129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87A7387F-3504-4458-8209-53FD333D0B0F}">
          <x14:formula1>
            <xm:f>'3 Samlet budget (AUTOGENERERES)'!$AG$147:$AG$156</xm:f>
          </x14:formula1>
          <xm:sqref>F129</xm:sqref>
        </x14:dataValidation>
        <x14:dataValidation type="list" allowBlank="1" showInputMessage="1" showErrorMessage="1" promptTitle="Momsregistreret?" prompt="Er hovedansøger momsregistreret? Svaret påvirker beløbet der afsættes til ekstern evaluator." xr:uid="{FA42AB36-5E74-4E8B-A414-A538F94F257A}">
          <x14:formula1>
            <xm:f>'3 Samlet budget (AUTOGENERERES)'!$K$10:$K$11</xm:f>
          </x14:formula1>
          <xm:sqref>G11</xm:sqref>
        </x14:dataValidation>
        <x14:dataValidation type="list" allowBlank="1" showInputMessage="1" showErrorMessage="1" promptTitle="Effektmåling" prompt="Bistand til effektmåling leveres af Plantefondens eksterne evaluator. Sekretariatet anbefaler ja. Bemærk at svaret har indvirkning på hovedansøgers delbudget, samt gantt-diagrammet" xr:uid="{BEFA8CD9-D03C-49EC-974B-A280794829C2}">
          <x14:formula1>
            <xm:f>'3 Samlet budget (AUTOGENERERES)'!$J$10:$J$11</xm:f>
          </x14:formula1>
          <xm:sqref>G9</xm:sqref>
        </x14:dataValidation>
        <x14:dataValidation type="list" allowBlank="1" showInputMessage="1" showErrorMessage="1" promptTitle="4. Vælg forordning" prompt="Her vælges der under hvilke regler projektaktiviteten skal ansøges." xr:uid="{8EFB168D-1F7E-4AEF-9DF8-53D74DB56145}">
          <x14:formula1>
            <xm:f>'3 Samlet budget (AUTOGENERERES)'!$AH$597:$AH$604</xm:f>
          </x14:formula1>
          <xm:sqref>E579</xm:sqref>
        </x14:dataValidation>
        <x14:dataValidation type="list" allowBlank="1" showInputMessage="1" showErrorMessage="1" promptTitle="4. Vælg forordning" prompt="Her vælges der under hvilke regler projektaktiviteten skal ansøges." xr:uid="{C0A8738E-73A0-42A2-8FFA-F9C9E3B104AC}">
          <x14:formula1>
            <xm:f>'3 Samlet budget (AUTOGENERERES)'!$AH$207:$AH$214</xm:f>
          </x14:formula1>
          <xm:sqref>E189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D79EA0F3-B3EC-4C39-AC3B-099F44DBBDA5}">
          <x14:formula1>
            <xm:f>'3 Samlet budget (AUTOGENERERES)'!$Z$207:$Z$211</xm:f>
          </x14:formula1>
          <xm:sqref>D189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083B913B-F69D-4AAE-AAB5-0F4C712B3E72}">
          <x14:formula1>
            <xm:f>'3 Samlet budget (AUTOGENERERES)'!$AG$207:$AG$216</xm:f>
          </x14:formula1>
          <xm:sqref>F189</xm:sqref>
        </x14:dataValidation>
        <x14:dataValidation type="list" allowBlank="1" showInputMessage="1" showErrorMessage="1" promptTitle="4. Vælg forordning" prompt="Her vælges der under hvilke regler projektaktiviteten skal ansøges." xr:uid="{A487F522-8CA2-4CEF-A96A-5FFF4D90EE90}">
          <x14:formula1>
            <xm:f>'3 Samlet budget (AUTOGENERERES)'!$AH$237:$AH$244</xm:f>
          </x14:formula1>
          <xm:sqref>E219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61831B8D-C21E-437E-B2E5-26F307348426}">
          <x14:formula1>
            <xm:f>'3 Samlet budget (AUTOGENERERES)'!$Z$237:$Z$241</xm:f>
          </x14:formula1>
          <xm:sqref>D219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149E46DC-AEA5-4723-8581-952F7A13364A}">
          <x14:formula1>
            <xm:f>'3 Samlet budget (AUTOGENERERES)'!$AG$237:$AG$246</xm:f>
          </x14:formula1>
          <xm:sqref>F219</xm:sqref>
        </x14:dataValidation>
        <x14:dataValidation type="list" allowBlank="1" showInputMessage="1" showErrorMessage="1" promptTitle="4. Vælg forordning" prompt="Her vælges der under hvilke regler projektaktiviteten skal ansøges." xr:uid="{7B07E727-5206-47F7-BBF9-BCAF36049BDD}">
          <x14:formula1>
            <xm:f>'3 Samlet budget (AUTOGENERERES)'!$AH$267:$AH$274</xm:f>
          </x14:formula1>
          <xm:sqref>E249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7D43AAF4-6294-4049-8857-2CD2E0D0A15C}">
          <x14:formula1>
            <xm:f>'3 Samlet budget (AUTOGENERERES)'!$Z$267:$Z$271</xm:f>
          </x14:formula1>
          <xm:sqref>D249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DD82C83A-29D3-4097-B21D-9AEF544848D5}">
          <x14:formula1>
            <xm:f>'3 Samlet budget (AUTOGENERERES)'!$AG$267:$AG$276</xm:f>
          </x14:formula1>
          <xm:sqref>F249</xm:sqref>
        </x14:dataValidation>
        <x14:dataValidation type="list" allowBlank="1" showInputMessage="1" showErrorMessage="1" promptTitle="4. Vælg forordning" prompt="Her vælges der under hvilke regler projektaktiviteten skal ansøges." xr:uid="{DFC8BE89-7D5D-40AE-8599-8BC37C6B30A6}">
          <x14:formula1>
            <xm:f>'3 Samlet budget (AUTOGENERERES)'!$AH$297:$AH$304</xm:f>
          </x14:formula1>
          <xm:sqref>E279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8E19F909-8E8E-4016-9062-8B6851983BC4}">
          <x14:formula1>
            <xm:f>'3 Samlet budget (AUTOGENERERES)'!$Z$297:$Z$301</xm:f>
          </x14:formula1>
          <xm:sqref>D279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E6E60656-F8B5-4CB0-A441-4D4A79573610}">
          <x14:formula1>
            <xm:f>'3 Samlet budget (AUTOGENERERES)'!$AG$297:$AG$306</xm:f>
          </x14:formula1>
          <xm:sqref>F279</xm:sqref>
        </x14:dataValidation>
        <x14:dataValidation type="list" allowBlank="1" showInputMessage="1" showErrorMessage="1" promptTitle="4. Vælg forordning" prompt="Her vælges der under hvilke regler projektaktiviteten skal ansøges." xr:uid="{871C8B96-4E14-4155-AB59-10A4EDE11E17}">
          <x14:formula1>
            <xm:f>'3 Samlet budget (AUTOGENERERES)'!$AH$327:$AH$334</xm:f>
          </x14:formula1>
          <xm:sqref>E309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4281E435-FD59-45DE-9099-E009D45DAA2C}">
          <x14:formula1>
            <xm:f>'3 Samlet budget (AUTOGENERERES)'!$Z$327:$Z$331</xm:f>
          </x14:formula1>
          <xm:sqref>D309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E4CDEF35-691C-44A0-BE85-C89413BC95CB}">
          <x14:formula1>
            <xm:f>'3 Samlet budget (AUTOGENERERES)'!$AG$327:$AG$336</xm:f>
          </x14:formula1>
          <xm:sqref>F309</xm:sqref>
        </x14:dataValidation>
        <x14:dataValidation type="list" allowBlank="1" showInputMessage="1" showErrorMessage="1" promptTitle="4. Vælg forordning" prompt="Her vælges der under hvilke regler projektaktiviteten skal ansøges." xr:uid="{83A94243-1DE3-4185-90DB-D2895CDB804F}">
          <x14:formula1>
            <xm:f>'3 Samlet budget (AUTOGENERERES)'!$AH$357:$AH$364</xm:f>
          </x14:formula1>
          <xm:sqref>E339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CE1BCC51-B856-44F6-A7F2-E1244F9C4066}">
          <x14:formula1>
            <xm:f>'3 Samlet budget (AUTOGENERERES)'!$Z$357:$Z$361</xm:f>
          </x14:formula1>
          <xm:sqref>D339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D99F62DB-B60F-42A9-810A-902C223A0C8A}">
          <x14:formula1>
            <xm:f>'3 Samlet budget (AUTOGENERERES)'!$AG$357:$AG$366</xm:f>
          </x14:formula1>
          <xm:sqref>F339</xm:sqref>
        </x14:dataValidation>
        <x14:dataValidation type="list" allowBlank="1" showInputMessage="1" showErrorMessage="1" promptTitle="4. Vælg forordning" prompt="Her vælges der under hvilke regler projektaktiviteten skal ansøges." xr:uid="{491BB3A2-61C8-4038-84AC-30A65DA884BF}">
          <x14:formula1>
            <xm:f>'3 Samlet budget (AUTOGENERERES)'!$AH$387:$AH$394</xm:f>
          </x14:formula1>
          <xm:sqref>E369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BEDFC61E-D77E-404B-B500-B1590A4DDDD5}">
          <x14:formula1>
            <xm:f>'3 Samlet budget (AUTOGENERERES)'!$Z$387:$Z$391</xm:f>
          </x14:formula1>
          <xm:sqref>D369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E5FD1837-0470-4552-B058-11B63C7C6BCF}">
          <x14:formula1>
            <xm:f>'3 Samlet budget (AUTOGENERERES)'!$AG$387:$AG$396</xm:f>
          </x14:formula1>
          <xm:sqref>F369</xm:sqref>
        </x14:dataValidation>
        <x14:dataValidation type="list" allowBlank="1" showInputMessage="1" showErrorMessage="1" promptTitle="4. Vælg forordning" prompt="Her vælges der under hvilke regler projektaktiviteten skal ansøges." xr:uid="{EF65A851-EE74-4982-8C24-A2EBD297FB99}">
          <x14:formula1>
            <xm:f>'3 Samlet budget (AUTOGENERERES)'!$AH$417:$AH$424</xm:f>
          </x14:formula1>
          <xm:sqref>E399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6F65448C-466D-4224-995D-5313C1C29135}">
          <x14:formula1>
            <xm:f>'3 Samlet budget (AUTOGENERERES)'!$Z$417:$Z$421</xm:f>
          </x14:formula1>
          <xm:sqref>D399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479C255C-14B2-4E38-B3CD-6C8622BB8130}">
          <x14:formula1>
            <xm:f>'3 Samlet budget (AUTOGENERERES)'!$AG$417:$AG$426</xm:f>
          </x14:formula1>
          <xm:sqref>F399</xm:sqref>
        </x14:dataValidation>
        <x14:dataValidation type="list" allowBlank="1" showInputMessage="1" showErrorMessage="1" promptTitle="4. Vælg forordning" prompt="Her vælges der under hvilke regler projektaktiviteten skal ansøges." xr:uid="{61CC1B15-4E0B-4EED-B743-C3F7E271923B}">
          <x14:formula1>
            <xm:f>'3 Samlet budget (AUTOGENERERES)'!$AH$447:$AH$454</xm:f>
          </x14:formula1>
          <xm:sqref>E429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A19A3FE4-E3A1-4881-8317-708EFF56FEB2}">
          <x14:formula1>
            <xm:f>'3 Samlet budget (AUTOGENERERES)'!$Z$447:$Z$451</xm:f>
          </x14:formula1>
          <xm:sqref>D429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5A924C0D-E9E6-437D-9B34-8C83780E4835}">
          <x14:formula1>
            <xm:f>'3 Samlet budget (AUTOGENERERES)'!$AG$447:$AG$456</xm:f>
          </x14:formula1>
          <xm:sqref>F429</xm:sqref>
        </x14:dataValidation>
        <x14:dataValidation type="list" allowBlank="1" showInputMessage="1" showErrorMessage="1" promptTitle="4. Vælg forordning" prompt="Her vælges der under hvilke regler projektaktiviteten skal ansøges." xr:uid="{B9B970A7-6386-46B2-AFD9-D6190066BF06}">
          <x14:formula1>
            <xm:f>'3 Samlet budget (AUTOGENERERES)'!$AH$477:$AH$484</xm:f>
          </x14:formula1>
          <xm:sqref>E459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89BDC2C7-6129-48E4-A891-6AD3B1BB0012}">
          <x14:formula1>
            <xm:f>'3 Samlet budget (AUTOGENERERES)'!$Z$477:$Z$481</xm:f>
          </x14:formula1>
          <xm:sqref>D459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31BDF84D-5CC8-461A-BD63-81308F4C2A26}">
          <x14:formula1>
            <xm:f>'3 Samlet budget (AUTOGENERERES)'!$AG$477:$AG$486</xm:f>
          </x14:formula1>
          <xm:sqref>F459</xm:sqref>
        </x14:dataValidation>
        <x14:dataValidation type="list" allowBlank="1" showInputMessage="1" showErrorMessage="1" promptTitle="4. Vælg forordning" prompt="Her vælges der under hvilke regler projektaktiviteten skal ansøges." xr:uid="{73AAFDCE-780D-40B4-840F-4D62DB1026B8}">
          <x14:formula1>
            <xm:f>'3 Samlet budget (AUTOGENERERES)'!$AH$507:$AH$514</xm:f>
          </x14:formula1>
          <xm:sqref>E489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D8BC36F3-C476-489F-92C0-B6D01FC489E9}">
          <x14:formula1>
            <xm:f>'3 Samlet budget (AUTOGENERERES)'!$Z$507:$Z$511</xm:f>
          </x14:formula1>
          <xm:sqref>D489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DE9FEB96-A4C5-4C14-B571-BBBAB82CC37F}">
          <x14:formula1>
            <xm:f>'3 Samlet budget (AUTOGENERERES)'!$AG$507:$AG$516</xm:f>
          </x14:formula1>
          <xm:sqref>F489</xm:sqref>
        </x14:dataValidation>
        <x14:dataValidation type="list" allowBlank="1" showInputMessage="1" showErrorMessage="1" promptTitle="4. Vælg forordning" prompt="Her vælges der under hvilke regler projektaktiviteten skal ansøges." xr:uid="{1D295E5C-BDD9-48BD-84A2-3D48FDF12D9C}">
          <x14:formula1>
            <xm:f>'3 Samlet budget (AUTOGENERERES)'!$AH$537:$AH$544</xm:f>
          </x14:formula1>
          <xm:sqref>E519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A4C8A793-3A17-480B-8C40-C8A805AA924F}">
          <x14:formula1>
            <xm:f>'3 Samlet budget (AUTOGENERERES)'!$Z$537:$Z$541</xm:f>
          </x14:formula1>
          <xm:sqref>D519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2AD025A4-C921-4A32-8AC0-9D0C9A74F7CB}">
          <x14:formula1>
            <xm:f>'3 Samlet budget (AUTOGENERERES)'!$AG$537:$AG$546</xm:f>
          </x14:formula1>
          <xm:sqref>F519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6B779611-BDF9-4E7D-B510-3BC3CCAECDD5}">
          <x14:formula1>
            <xm:f>'3 Samlet budget (AUTOGENERERES)'!$Z$567:$Z$571</xm:f>
          </x14:formula1>
          <xm:sqref>D549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25E9AE19-EB31-4C36-9F15-6D72BAC5A328}">
          <x14:formula1>
            <xm:f>'3 Samlet budget (AUTOGENERERES)'!$AG$567:$AG$576</xm:f>
          </x14:formula1>
          <xm:sqref>F549</xm:sqref>
        </x14:dataValidation>
        <x14:dataValidation type="list" allowBlank="1" showInputMessage="1" showErrorMessage="1" promptTitle="4. Vælg forordning" prompt="Her vælges der under hvilke regler projektaktiviteten skal ansøges." xr:uid="{F0CED9D5-F8E4-4195-9B64-5AE4B567BA91}">
          <x14:formula1>
            <xm:f>'3 Samlet budget (AUTOGENERERES)'!$AH$57:$AH$64</xm:f>
          </x14:formula1>
          <xm:sqref>E39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A8054A8C-79A8-4062-AB4E-C5235A6283A8}">
          <x14:formula1>
            <xm:f>'3 Samlet budget (AUTOGENERERES)'!$Z$57:$Z$61</xm:f>
          </x14:formula1>
          <xm:sqref>D39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07A45728-FA74-4DF1-99DF-0FFFB9F75164}">
          <x14:formula1>
            <xm:f>'3 Samlet budget (AUTOGENERERES)'!$AG$57:$AG$66</xm:f>
          </x14:formula1>
          <xm:sqref>F39</xm:sqref>
        </x14:dataValidation>
        <x14:dataValidation type="list" allowBlank="1" showInputMessage="1" showErrorMessage="1" promptTitle="Ekstern finansiering" prompt="Har projektet modtaget finansiering udover det ansøgte? Ekstern finansiering kan eksempelvis være offentlige- eller private fondsmidler._x000a_" xr:uid="{01493CFE-9B42-480A-93C5-15554483684A}">
          <x14:formula1>
            <xm:f>'3 Samlet budget (AUTOGENERERES)'!$J29:$J30</xm:f>
          </x14:formula1>
          <xm:sqref>D581 D11 D71 D101 D131 D161 D191 D221 D251 D281 D311 D341 D371 D401 D431 D461 D491 D521 D551 D41</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DCFA9592-6D6E-4031-8E95-7A0A62F5249B}">
          <x14:formula1>
            <xm:f>'3 Samlet budget (AUTOGENERERES)'!$Z177:$Z181</xm:f>
          </x14:formula1>
          <xm:sqref>D159</xm:sqref>
        </x14:dataValidation>
        <x14:dataValidation type="list" allowBlank="1" showInputMessage="1" showErrorMessage="1" promptTitle="4. Vælg forordning" prompt="Her vælges der under hvilke regler projektaktiviteten skal ansøges." xr:uid="{3F72445C-5E16-488C-9583-86D5F4C3A10E}">
          <x14:formula1>
            <xm:f>'3 Samlet budget (AUTOGENERERES)'!$AH177:$AH184</xm:f>
          </x14:formula1>
          <xm:sqref>E159</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44692E7F-5B04-4DA3-A6C6-B0AF95208B0A}">
          <x14:formula1>
            <xm:f>'3 Samlet budget (AUTOGENERERES)'!$AG177:$AG186</xm:f>
          </x14:formula1>
          <xm:sqref>F159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1">
    <tabColor rgb="FFFFC000"/>
  </sheetPr>
  <dimension ref="A1:AX249"/>
  <sheetViews>
    <sheetView zoomScale="69" zoomScaleNormal="50" zoomScalePageLayoutView="90" workbookViewId="0">
      <pane ySplit="4" topLeftCell="A5" activePane="bottomLeft" state="frozen"/>
      <selection pane="bottomLeft" activeCell="A3" sqref="A3"/>
    </sheetView>
  </sheetViews>
  <sheetFormatPr defaultColWidth="8.625" defaultRowHeight="14.25"/>
  <cols>
    <col min="1" max="1" width="14.375" style="8" customWidth="1"/>
    <col min="2" max="2" width="39.75" style="8" customWidth="1"/>
    <col min="3" max="3" width="36.125" style="8" customWidth="1"/>
    <col min="4" max="4" width="6.375" style="8" customWidth="1"/>
    <col min="5" max="14" width="6.625" style="8" customWidth="1"/>
    <col min="15" max="15" width="6.75" style="8" customWidth="1"/>
    <col min="16" max="27" width="6.625" style="8" customWidth="1"/>
    <col min="28" max="28" width="39.375" style="8" customWidth="1"/>
    <col min="29" max="29" width="28.625" style="8" customWidth="1"/>
    <col min="30" max="30" width="34.625" style="8" customWidth="1"/>
    <col min="31" max="31" width="28.625" style="8" customWidth="1"/>
    <col min="32" max="16384" width="8.625" style="8"/>
  </cols>
  <sheetData>
    <row r="1" spans="1:50" ht="41.45" customHeight="1">
      <c r="A1" s="752" t="s">
        <v>49</v>
      </c>
      <c r="B1" s="752"/>
      <c r="C1" s="752"/>
      <c r="D1" s="728"/>
      <c r="E1" s="728"/>
      <c r="F1" s="728"/>
      <c r="G1" s="728"/>
      <c r="H1" s="728"/>
      <c r="I1" s="728"/>
      <c r="J1" s="728"/>
      <c r="K1" s="728"/>
      <c r="L1" s="728"/>
      <c r="M1" s="728"/>
      <c r="N1" s="728"/>
      <c r="O1" s="728"/>
      <c r="P1" s="728"/>
      <c r="Q1" s="728"/>
      <c r="R1" s="728"/>
      <c r="S1" s="728"/>
      <c r="T1" s="728"/>
      <c r="U1" s="728"/>
      <c r="V1" s="728"/>
      <c r="W1" s="728"/>
      <c r="X1" s="728"/>
      <c r="Y1" s="728"/>
      <c r="Z1" s="728"/>
      <c r="AA1" s="728"/>
      <c r="AB1" s="80" t="s">
        <v>177</v>
      </c>
      <c r="AC1" s="81" t="str">
        <f>IF('3 Samlet budget (AUTOGENERERES)'!F6&gt;0,'3 Samlet budget (AUTOGENERERES)'!F6,"")</f>
        <v/>
      </c>
      <c r="AD1" s="82" t="s">
        <v>178</v>
      </c>
      <c r="AE1" s="83" t="str">
        <f>IF('3 Samlet budget (AUTOGENERERES)'!E15&gt;0,'3 Samlet budget (AUTOGENERERES)'!E15,"")</f>
        <v/>
      </c>
      <c r="AF1" s="78"/>
      <c r="AG1" s="79"/>
      <c r="AH1" s="71"/>
      <c r="AI1" s="71"/>
      <c r="AJ1" s="71"/>
      <c r="AK1" s="71"/>
      <c r="AL1" s="71"/>
      <c r="AM1" s="71"/>
      <c r="AN1" s="71"/>
      <c r="AO1" s="71"/>
      <c r="AP1" s="71"/>
      <c r="AQ1" s="71"/>
      <c r="AR1" s="71"/>
      <c r="AS1" s="71"/>
      <c r="AT1" s="71"/>
      <c r="AU1" s="71"/>
      <c r="AV1" s="71"/>
      <c r="AW1" s="71"/>
      <c r="AX1" s="71"/>
    </row>
    <row r="2" spans="1:50" ht="27" customHeight="1">
      <c r="A2" s="582" t="s">
        <v>20</v>
      </c>
      <c r="B2" s="582"/>
      <c r="C2" s="582"/>
      <c r="D2" s="729"/>
      <c r="E2" s="729"/>
      <c r="F2" s="729"/>
      <c r="G2" s="729"/>
      <c r="H2" s="729"/>
      <c r="I2" s="729"/>
      <c r="J2" s="729"/>
      <c r="K2" s="729"/>
      <c r="L2" s="729"/>
      <c r="M2" s="729"/>
      <c r="N2" s="729"/>
      <c r="O2" s="729"/>
      <c r="P2" s="729"/>
      <c r="Q2" s="729"/>
      <c r="R2" s="729"/>
      <c r="S2" s="729"/>
      <c r="T2" s="729"/>
      <c r="U2" s="729"/>
      <c r="V2" s="729"/>
      <c r="W2" s="729"/>
      <c r="X2" s="729"/>
      <c r="Y2" s="729"/>
      <c r="Z2" s="729"/>
      <c r="AA2" s="730"/>
      <c r="AB2" s="84" t="s">
        <v>23</v>
      </c>
      <c r="AC2" s="244" t="str">
        <f>IF(SUM($AC$18,$AC$32,$AC46,$AC$60,$AC$74,$AC$88,$AC$102,$AC$116,$AC$130,$AC$144,$AC$158,$AC$172,$AC$186,$AC$200,$AC$214,$AC$228)=0,"",SUM($AC$18,$AC$32,$AC46,$AC$60,$AC$74,$AC$88,$AC$102,$AC$116,$AC$130,$AC$144,$AC$158,$AC$172,$AC$186,$AC$200,$AC$214,$AC$228))</f>
        <v/>
      </c>
      <c r="AD2" s="85" t="s">
        <v>11</v>
      </c>
      <c r="AE2" s="83" t="str">
        <f>IF(SUM($AE$18,$AE$32,$AE$46,$AE$60,$AE$74,$AE$88,$AE$102,$AE$116,$AE$130,$AE$144,$AE$158,$AE$172,$AE$186,$AE$200,$AE$214,$AE$228)=0,"",SUM($AE$18,$AE$32,$AE$46,$AE$60,$AE$74,$AE$88,$AE$102,$AE$116,$AE$130,$AE$144,$AE$158,$AE$172,$AE$186,$AE$200,$AE$214,$AE$228))</f>
        <v/>
      </c>
      <c r="AF2" s="71"/>
      <c r="AG2" s="71"/>
      <c r="AH2" s="71"/>
      <c r="AI2" s="71"/>
      <c r="AJ2" s="71"/>
      <c r="AK2" s="71"/>
      <c r="AL2" s="71"/>
      <c r="AM2" s="71"/>
      <c r="AN2" s="71"/>
      <c r="AO2" s="71"/>
      <c r="AP2" s="71"/>
      <c r="AQ2" s="71"/>
      <c r="AR2" s="71"/>
      <c r="AS2" s="71"/>
      <c r="AT2" s="71"/>
      <c r="AU2" s="71"/>
      <c r="AV2" s="71"/>
      <c r="AW2" s="71"/>
      <c r="AX2" s="71"/>
    </row>
    <row r="3" spans="1:50" ht="39.950000000000003" customHeight="1">
      <c r="A3" s="324"/>
      <c r="B3" s="317" t="s">
        <v>359</v>
      </c>
      <c r="C3" s="242" t="s">
        <v>176</v>
      </c>
      <c r="D3" s="757" t="s">
        <v>44</v>
      </c>
      <c r="E3" s="758"/>
      <c r="F3" s="758"/>
      <c r="G3" s="762"/>
      <c r="H3" s="757" t="s">
        <v>44</v>
      </c>
      <c r="I3" s="758"/>
      <c r="J3" s="759"/>
      <c r="K3" s="760"/>
      <c r="L3" s="761" t="s">
        <v>44</v>
      </c>
      <c r="M3" s="759"/>
      <c r="N3" s="759"/>
      <c r="O3" s="760"/>
      <c r="P3" s="761" t="s">
        <v>44</v>
      </c>
      <c r="Q3" s="759"/>
      <c r="R3" s="759"/>
      <c r="S3" s="760"/>
      <c r="T3" s="761" t="s">
        <v>44</v>
      </c>
      <c r="U3" s="759"/>
      <c r="V3" s="759"/>
      <c r="W3" s="760"/>
      <c r="X3" s="761" t="s">
        <v>44</v>
      </c>
      <c r="Y3" s="759"/>
      <c r="Z3" s="759"/>
      <c r="AA3" s="760"/>
      <c r="AB3" s="753" t="s">
        <v>9</v>
      </c>
      <c r="AC3" s="754"/>
      <c r="AD3" s="755" t="s">
        <v>12</v>
      </c>
      <c r="AE3" s="756"/>
      <c r="AF3" s="71"/>
      <c r="AG3" s="71"/>
      <c r="AH3" s="71"/>
      <c r="AI3" s="71"/>
      <c r="AJ3" s="71"/>
      <c r="AK3" s="71"/>
      <c r="AL3" s="71"/>
      <c r="AM3" s="71"/>
      <c r="AN3" s="71"/>
      <c r="AO3" s="71"/>
      <c r="AP3" s="71"/>
      <c r="AQ3" s="71"/>
      <c r="AR3" s="71"/>
      <c r="AS3" s="71"/>
      <c r="AT3" s="71"/>
      <c r="AU3" s="71"/>
      <c r="AV3" s="71"/>
      <c r="AW3" s="71"/>
      <c r="AX3" s="71"/>
    </row>
    <row r="4" spans="1:50" ht="35.1" customHeight="1">
      <c r="A4" s="94" t="s">
        <v>175</v>
      </c>
      <c r="B4" s="94" t="s">
        <v>174</v>
      </c>
      <c r="C4" s="243" t="s">
        <v>218</v>
      </c>
      <c r="D4" s="9" t="s">
        <v>7</v>
      </c>
      <c r="E4" s="10" t="s">
        <v>5</v>
      </c>
      <c r="F4" s="10" t="s">
        <v>6</v>
      </c>
      <c r="G4" s="10" t="s">
        <v>4</v>
      </c>
      <c r="H4" s="11" t="s">
        <v>7</v>
      </c>
      <c r="I4" s="12" t="s">
        <v>5</v>
      </c>
      <c r="J4" s="12" t="s">
        <v>8</v>
      </c>
      <c r="K4" s="13" t="s">
        <v>4</v>
      </c>
      <c r="L4" s="11" t="s">
        <v>7</v>
      </c>
      <c r="M4" s="12" t="s">
        <v>5</v>
      </c>
      <c r="N4" s="12" t="s">
        <v>6</v>
      </c>
      <c r="O4" s="13" t="s">
        <v>4</v>
      </c>
      <c r="P4" s="11" t="s">
        <v>7</v>
      </c>
      <c r="Q4" s="12" t="s">
        <v>5</v>
      </c>
      <c r="R4" s="12" t="s">
        <v>6</v>
      </c>
      <c r="S4" s="13" t="s">
        <v>4</v>
      </c>
      <c r="T4" s="11" t="s">
        <v>7</v>
      </c>
      <c r="U4" s="12" t="s">
        <v>5</v>
      </c>
      <c r="V4" s="12" t="s">
        <v>6</v>
      </c>
      <c r="W4" s="13" t="s">
        <v>4</v>
      </c>
      <c r="X4" s="10" t="s">
        <v>7</v>
      </c>
      <c r="Y4" s="10" t="s">
        <v>5</v>
      </c>
      <c r="Z4" s="10" t="s">
        <v>6</v>
      </c>
      <c r="AA4" s="10" t="s">
        <v>4</v>
      </c>
      <c r="AB4" s="202" t="s">
        <v>218</v>
      </c>
      <c r="AC4" s="95" t="s">
        <v>9</v>
      </c>
      <c r="AD4" s="95" t="s">
        <v>124</v>
      </c>
      <c r="AE4" s="95" t="s">
        <v>198</v>
      </c>
      <c r="AF4" s="71"/>
      <c r="AG4" s="71"/>
      <c r="AH4" s="71"/>
      <c r="AI4" s="71"/>
      <c r="AJ4" s="71"/>
      <c r="AK4" s="71"/>
      <c r="AL4" s="71"/>
      <c r="AM4" s="71"/>
      <c r="AN4" s="71"/>
      <c r="AO4" s="71"/>
      <c r="AP4" s="71"/>
      <c r="AQ4" s="71"/>
      <c r="AR4" s="71"/>
      <c r="AS4" s="71"/>
      <c r="AT4" s="71"/>
      <c r="AU4" s="71"/>
      <c r="AV4" s="71"/>
      <c r="AW4" s="71"/>
      <c r="AX4" s="71"/>
    </row>
    <row r="5" spans="1:50" s="212" customFormat="1" ht="15">
      <c r="A5" s="208" t="s">
        <v>436</v>
      </c>
      <c r="B5" s="249" t="str">
        <f>IF('1 Budgetskema (UDFYLDES)'!$G$9="Ja (anbefales)","Arbejde med effektemåling","[Navn på arbejdspakken]")</f>
        <v>[Navn på arbejdspakken]</v>
      </c>
      <c r="C5" s="203"/>
      <c r="D5" s="209"/>
      <c r="E5" s="210"/>
      <c r="F5" s="210"/>
      <c r="G5" s="210"/>
      <c r="H5" s="210"/>
      <c r="I5" s="210"/>
      <c r="J5" s="210"/>
      <c r="K5" s="210"/>
      <c r="L5" s="210"/>
      <c r="M5" s="210"/>
      <c r="N5" s="210"/>
      <c r="O5" s="210"/>
      <c r="P5" s="210"/>
      <c r="Q5" s="210"/>
      <c r="R5" s="210"/>
      <c r="S5" s="210"/>
      <c r="T5" s="210"/>
      <c r="U5" s="210"/>
      <c r="V5" s="210"/>
      <c r="W5" s="210"/>
      <c r="X5" s="210"/>
      <c r="Y5" s="210"/>
      <c r="Z5" s="210"/>
      <c r="AA5" s="210"/>
      <c r="AB5" s="14"/>
      <c r="AC5" s="15"/>
      <c r="AD5" s="216" t="str">
        <f>IF('1 Budgetskema (UDFYLDES)'!$G$9="Ja (anbefales)","Samlet udgift til ekstern evaluator","")</f>
        <v/>
      </c>
      <c r="AE5" s="201" t="str">
        <f>IF('1 Budgetskema (UDFYLDES)'!$D$21=(70000*'3 Samlet budget (AUTOGENERERES)'!L10),(70000*'3 Samlet budget (AUTOGENERERES)'!L10),"")</f>
        <v/>
      </c>
      <c r="AF5" s="211"/>
      <c r="AG5" s="211"/>
      <c r="AH5" s="211"/>
      <c r="AI5" s="211"/>
      <c r="AJ5" s="211"/>
      <c r="AK5" s="211"/>
      <c r="AL5" s="211"/>
      <c r="AM5" s="211"/>
      <c r="AN5" s="211"/>
      <c r="AO5" s="211"/>
      <c r="AP5" s="211"/>
      <c r="AQ5" s="211"/>
      <c r="AR5" s="211"/>
      <c r="AS5" s="211"/>
      <c r="AT5" s="211"/>
      <c r="AU5" s="211"/>
      <c r="AV5" s="211"/>
      <c r="AW5" s="211"/>
      <c r="AX5" s="211"/>
    </row>
    <row r="6" spans="1:50" s="212" customFormat="1" ht="15">
      <c r="A6" s="213" t="s">
        <v>162</v>
      </c>
      <c r="B6" s="245" t="str">
        <f>IF('1 Budgetskema (UDFYLDES)'!$G$9="Ja (anbefales)","Efterkvalificering af projektets effektstyring samt nulpunktsmåling","")</f>
        <v/>
      </c>
      <c r="C6" s="72" t="str">
        <f>IF('1 Budgetskema (UDFYLDES)'!$G$9="Ja (anbefales)","Relevante projektpartnere + Ekstern Evaluator","")</f>
        <v/>
      </c>
      <c r="D6" s="214"/>
      <c r="E6" s="215"/>
      <c r="F6" s="215"/>
      <c r="G6" s="215"/>
      <c r="H6" s="215"/>
      <c r="I6" s="215"/>
      <c r="J6" s="215"/>
      <c r="K6" s="215"/>
      <c r="L6" s="215"/>
      <c r="M6" s="215"/>
      <c r="N6" s="215"/>
      <c r="O6" s="215"/>
      <c r="P6" s="215"/>
      <c r="Q6" s="215"/>
      <c r="R6" s="215"/>
      <c r="S6" s="215"/>
      <c r="T6" s="215"/>
      <c r="U6" s="215"/>
      <c r="V6" s="215"/>
      <c r="W6" s="215"/>
      <c r="X6" s="215"/>
      <c r="Y6" s="215"/>
      <c r="Z6" s="215"/>
      <c r="AA6" s="215"/>
      <c r="AB6" s="16"/>
      <c r="AC6" s="16"/>
      <c r="AE6" s="246"/>
      <c r="AF6" s="211"/>
      <c r="AG6" s="211"/>
      <c r="AH6" s="211"/>
      <c r="AI6" s="211"/>
      <c r="AJ6" s="211"/>
      <c r="AK6" s="211"/>
      <c r="AL6" s="211"/>
      <c r="AM6" s="211"/>
      <c r="AN6" s="211"/>
      <c r="AO6" s="211"/>
      <c r="AP6" s="211"/>
      <c r="AQ6" s="211"/>
      <c r="AR6" s="211"/>
      <c r="AS6" s="211"/>
      <c r="AT6" s="211"/>
      <c r="AU6" s="211"/>
      <c r="AV6" s="211"/>
      <c r="AW6" s="211"/>
      <c r="AX6" s="211"/>
    </row>
    <row r="7" spans="1:50" s="212" customFormat="1" ht="63.75" customHeight="1">
      <c r="A7" s="213" t="s">
        <v>163</v>
      </c>
      <c r="B7" s="245" t="str">
        <f>IF('1 Budgetskema (UDFYLDES)'!$G$9="Ja (anbefales)","Gennemførsel ved projektafslutning af outputmåling","")</f>
        <v/>
      </c>
      <c r="C7" s="72" t="str">
        <f>IF('1 Budgetskema (UDFYLDES)'!$G$9="Ja (anbefales)","Relevante projektpartnere","")</f>
        <v/>
      </c>
      <c r="D7" s="215"/>
      <c r="E7" s="215"/>
      <c r="F7" s="215"/>
      <c r="G7" s="215"/>
      <c r="H7" s="215"/>
      <c r="I7" s="215"/>
      <c r="J7" s="215"/>
      <c r="K7" s="215"/>
      <c r="L7" s="215"/>
      <c r="M7" s="215"/>
      <c r="N7" s="215"/>
      <c r="O7" s="215"/>
      <c r="P7" s="215"/>
      <c r="Q7" s="215"/>
      <c r="R7" s="215"/>
      <c r="S7" s="215"/>
      <c r="T7" s="215"/>
      <c r="U7" s="215"/>
      <c r="V7" s="215"/>
      <c r="W7" s="215"/>
      <c r="X7" s="215"/>
      <c r="Y7" s="215"/>
      <c r="Z7" s="215"/>
      <c r="AA7" s="215"/>
      <c r="AB7" s="16"/>
      <c r="AC7" s="87" t="str">
        <f>IF('1 Budgetskema (UDFYLDES)'!$G$9="Ja (anbefales)","[Indsæt her forventet antal timer projektpartnere bruger på arbejdspakken]","")</f>
        <v/>
      </c>
      <c r="AD7" s="215"/>
      <c r="AE7" s="316" t="str">
        <f>IF('1 Budgetskema (UDFYLDES)'!$G$9="Ja (anbefales)","[Indsæt her projektpartneres forventede udgift til arbejdspakken (f.eks lønomkostninger og øvrige udgifter)]","")</f>
        <v/>
      </c>
      <c r="AF7" s="211"/>
      <c r="AG7" s="211"/>
      <c r="AH7" s="211"/>
      <c r="AI7" s="211"/>
      <c r="AJ7" s="211"/>
      <c r="AK7" s="211"/>
      <c r="AL7" s="211"/>
      <c r="AM7" s="211"/>
      <c r="AN7" s="211"/>
      <c r="AO7" s="211"/>
      <c r="AP7" s="211"/>
      <c r="AQ7" s="211"/>
      <c r="AR7" s="211"/>
      <c r="AS7" s="211"/>
      <c r="AT7" s="211"/>
      <c r="AU7" s="211"/>
      <c r="AV7" s="211"/>
      <c r="AW7" s="211"/>
      <c r="AX7" s="211"/>
    </row>
    <row r="8" spans="1:50" s="212" customFormat="1">
      <c r="A8" s="213" t="s">
        <v>164</v>
      </c>
      <c r="B8" s="245" t="str">
        <f>IF('1 Budgetskema (UDFYLDES)'!$G$9="Ja (anbefales)","Opfølgende outcomemåling efter afsluttet projekt","")</f>
        <v/>
      </c>
      <c r="C8" s="72" t="str">
        <f>IF('1 Budgetskema (UDFYLDES)'!$G$9="Ja (anbefales)","Ekstern Evaluator","")</f>
        <v/>
      </c>
      <c r="D8" s="215"/>
      <c r="E8" s="215"/>
      <c r="F8" s="215"/>
      <c r="G8" s="215"/>
      <c r="H8" s="215"/>
      <c r="I8" s="215"/>
      <c r="J8" s="215"/>
      <c r="K8" s="215"/>
      <c r="L8" s="215"/>
      <c r="M8" s="215"/>
      <c r="N8" s="215"/>
      <c r="O8" s="215"/>
      <c r="P8" s="215"/>
      <c r="Q8" s="215"/>
      <c r="R8" s="215"/>
      <c r="S8" s="215"/>
      <c r="T8" s="215"/>
      <c r="U8" s="215"/>
      <c r="V8" s="215"/>
      <c r="W8" s="215"/>
      <c r="X8" s="215"/>
      <c r="Y8" s="215"/>
      <c r="Z8" s="215"/>
      <c r="AA8" s="215"/>
      <c r="AB8" s="217"/>
      <c r="AC8" s="217"/>
      <c r="AD8" s="217"/>
      <c r="AE8" s="316"/>
      <c r="AF8" s="211"/>
      <c r="AG8" s="211"/>
      <c r="AH8" s="211"/>
      <c r="AI8" s="211"/>
      <c r="AJ8" s="211"/>
      <c r="AK8" s="211"/>
      <c r="AL8" s="211"/>
      <c r="AM8" s="211"/>
      <c r="AN8" s="211"/>
      <c r="AO8" s="211"/>
      <c r="AP8" s="211"/>
      <c r="AQ8" s="211"/>
      <c r="AR8" s="211"/>
      <c r="AS8" s="211"/>
      <c r="AT8" s="211"/>
      <c r="AU8" s="211"/>
      <c r="AV8" s="211"/>
      <c r="AW8" s="211"/>
      <c r="AX8" s="211"/>
    </row>
    <row r="9" spans="1:50" s="212" customFormat="1" ht="23.25">
      <c r="A9" s="213" t="s">
        <v>219</v>
      </c>
      <c r="B9" s="245" t="str">
        <f>IF('1 Budgetskema (UDFYLDES)'!$G$9="Ja (anbefales)","Buffer afsat til eventuelt arbejde vedr. effektmåling","")</f>
        <v/>
      </c>
      <c r="C9" s="72" t="str">
        <f>IF('1 Budgetskema (UDFYLDES)'!$G$9="Ja (anbefales)","Relevante projektpartnere","")</f>
        <v/>
      </c>
      <c r="D9" s="215"/>
      <c r="E9" s="215"/>
      <c r="F9" s="215"/>
      <c r="G9" s="215"/>
      <c r="H9" s="88" t="str">
        <f>IF('1 Budgetskema (UDFYLDES)'!$G$9="Ja (anbefales)","[Projektholder skal her selv indsætte tidsmæssig udstrækning samt milepæle]","")</f>
        <v/>
      </c>
      <c r="I9" s="215"/>
      <c r="J9" s="215"/>
      <c r="K9" s="215"/>
      <c r="L9" s="215"/>
      <c r="M9" s="215"/>
      <c r="N9" s="215"/>
      <c r="O9" s="215"/>
      <c r="P9" s="215"/>
      <c r="Q9" s="215"/>
      <c r="R9" s="215"/>
      <c r="S9" s="215"/>
      <c r="T9" s="215"/>
      <c r="U9" s="215"/>
      <c r="V9" s="215"/>
      <c r="W9" s="215"/>
      <c r="X9" s="215"/>
      <c r="Y9" s="215"/>
      <c r="Z9" s="215"/>
      <c r="AA9" s="215"/>
      <c r="AB9" s="217"/>
      <c r="AC9" s="217"/>
      <c r="AD9" s="217"/>
      <c r="AE9" s="218"/>
      <c r="AF9" s="211"/>
      <c r="AG9" s="211"/>
      <c r="AH9" s="211"/>
      <c r="AI9" s="211"/>
      <c r="AJ9" s="211"/>
      <c r="AK9" s="211"/>
      <c r="AL9" s="211"/>
      <c r="AM9" s="211"/>
      <c r="AN9" s="211"/>
      <c r="AO9" s="211"/>
      <c r="AP9" s="211"/>
      <c r="AQ9" s="211"/>
      <c r="AR9" s="211"/>
      <c r="AS9" s="211"/>
      <c r="AT9" s="211"/>
      <c r="AU9" s="211"/>
      <c r="AV9" s="211"/>
      <c r="AW9" s="211"/>
      <c r="AX9" s="211"/>
    </row>
    <row r="10" spans="1:50" s="212" customFormat="1">
      <c r="A10" s="213" t="s">
        <v>19</v>
      </c>
      <c r="B10" s="204"/>
      <c r="C10" s="69"/>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7"/>
      <c r="AC10" s="217"/>
      <c r="AD10" s="217"/>
      <c r="AE10" s="218"/>
      <c r="AF10" s="211"/>
      <c r="AG10" s="211"/>
      <c r="AH10" s="211"/>
      <c r="AI10" s="211"/>
      <c r="AJ10" s="211"/>
      <c r="AK10" s="211"/>
      <c r="AL10" s="211"/>
      <c r="AM10" s="211"/>
      <c r="AN10" s="211"/>
      <c r="AO10" s="211"/>
      <c r="AP10" s="211"/>
      <c r="AQ10" s="211"/>
      <c r="AR10" s="211"/>
      <c r="AS10" s="211"/>
      <c r="AT10" s="211"/>
      <c r="AU10" s="211"/>
      <c r="AV10" s="211"/>
      <c r="AW10" s="211"/>
      <c r="AX10" s="211"/>
    </row>
    <row r="11" spans="1:50" s="212" customFormat="1">
      <c r="A11" s="213"/>
      <c r="B11" s="204"/>
      <c r="C11" s="69"/>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7"/>
      <c r="AC11" s="217"/>
      <c r="AD11" s="217"/>
      <c r="AE11" s="218"/>
      <c r="AF11" s="211"/>
      <c r="AG11" s="211"/>
      <c r="AH11" s="211"/>
      <c r="AI11" s="211"/>
      <c r="AJ11" s="211"/>
      <c r="AK11" s="211"/>
      <c r="AL11" s="211"/>
      <c r="AM11" s="211"/>
      <c r="AN11" s="211"/>
      <c r="AO11" s="211"/>
      <c r="AP11" s="211"/>
      <c r="AQ11" s="211"/>
      <c r="AR11" s="211"/>
      <c r="AS11" s="211"/>
      <c r="AT11" s="211"/>
      <c r="AU11" s="211"/>
      <c r="AV11" s="211"/>
      <c r="AW11" s="211"/>
      <c r="AX11" s="211"/>
    </row>
    <row r="12" spans="1:50" s="212" customFormat="1" ht="15">
      <c r="A12" s="197" t="s">
        <v>60</v>
      </c>
      <c r="B12" s="205"/>
      <c r="C12" s="69"/>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7"/>
      <c r="AC12" s="217"/>
      <c r="AD12" s="217"/>
      <c r="AE12" s="218"/>
      <c r="AF12" s="211"/>
      <c r="AG12" s="211"/>
      <c r="AH12" s="211"/>
      <c r="AI12" s="211"/>
      <c r="AJ12" s="211"/>
      <c r="AK12" s="211"/>
      <c r="AL12" s="211"/>
      <c r="AM12" s="211"/>
      <c r="AN12" s="211"/>
      <c r="AO12" s="211"/>
      <c r="AP12" s="211"/>
      <c r="AQ12" s="211"/>
      <c r="AR12" s="211"/>
      <c r="AS12" s="211"/>
      <c r="AT12" s="211"/>
      <c r="AU12" s="211"/>
      <c r="AV12" s="211"/>
      <c r="AW12" s="211"/>
      <c r="AX12" s="211"/>
    </row>
    <row r="13" spans="1:50" s="212" customFormat="1">
      <c r="A13" s="213" t="s">
        <v>62</v>
      </c>
      <c r="B13" s="245" t="str">
        <f>IF('1 Budgetskema (UDFYLDES)'!$G$9="Ja (anbefales)","Gennemført efterkvalificering","")</f>
        <v/>
      </c>
      <c r="C13" s="69"/>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7"/>
      <c r="AC13" s="217"/>
      <c r="AD13" s="217"/>
      <c r="AE13" s="218"/>
      <c r="AF13" s="211"/>
      <c r="AG13" s="211"/>
      <c r="AH13" s="211"/>
      <c r="AI13" s="211"/>
      <c r="AJ13" s="211"/>
      <c r="AK13" s="211"/>
      <c r="AL13" s="211"/>
      <c r="AM13" s="211"/>
      <c r="AN13" s="211"/>
      <c r="AO13" s="211"/>
      <c r="AP13" s="211"/>
      <c r="AQ13" s="211"/>
      <c r="AR13" s="211"/>
      <c r="AS13" s="211"/>
      <c r="AT13" s="211"/>
      <c r="AU13" s="211"/>
      <c r="AV13" s="211"/>
      <c r="AW13" s="211"/>
      <c r="AX13" s="211"/>
    </row>
    <row r="14" spans="1:50" s="212" customFormat="1">
      <c r="A14" s="213" t="s">
        <v>21</v>
      </c>
      <c r="B14" s="250" t="str">
        <f>IF('1 Budgetskema (UDFYLDES)'!$G$9="Ja (anbefales)","Gennemført nulpunktsmåling","")</f>
        <v/>
      </c>
      <c r="C14" s="206"/>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7"/>
      <c r="AC14" s="217"/>
      <c r="AD14" s="217"/>
      <c r="AE14" s="218"/>
      <c r="AF14" s="211"/>
      <c r="AG14" s="211"/>
      <c r="AH14" s="211"/>
      <c r="AI14" s="211"/>
      <c r="AJ14" s="211"/>
      <c r="AK14" s="211"/>
      <c r="AL14" s="211"/>
      <c r="AM14" s="211"/>
      <c r="AN14" s="211"/>
      <c r="AO14" s="211"/>
      <c r="AP14" s="211"/>
      <c r="AQ14" s="211"/>
      <c r="AR14" s="211"/>
      <c r="AS14" s="211"/>
      <c r="AT14" s="211"/>
      <c r="AU14" s="211"/>
      <c r="AV14" s="211"/>
      <c r="AW14" s="211"/>
      <c r="AX14" s="211"/>
    </row>
    <row r="15" spans="1:50" s="212" customFormat="1">
      <c r="A15" s="211" t="str">
        <f>IF('1 Budgetskema (UDFYLDES)'!$G$9="Ja (anbefales)","M 1.3:","Mv.")</f>
        <v>Mv.</v>
      </c>
      <c r="B15" s="250" t="str">
        <f>IF('1 Budgetskema (UDFYLDES)'!$G$9="Ja (anbefales)","Gennemført outputmåling","")</f>
        <v/>
      </c>
      <c r="C15" s="206"/>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7"/>
      <c r="AC15" s="217"/>
      <c r="AD15" s="217"/>
      <c r="AE15" s="218"/>
      <c r="AF15" s="211"/>
      <c r="AG15" s="211"/>
      <c r="AH15" s="211"/>
      <c r="AI15" s="211"/>
      <c r="AJ15" s="211"/>
      <c r="AK15" s="211"/>
      <c r="AL15" s="211"/>
      <c r="AM15" s="211"/>
      <c r="AN15" s="211"/>
      <c r="AO15" s="211"/>
      <c r="AP15" s="211"/>
      <c r="AQ15" s="211"/>
      <c r="AR15" s="211"/>
      <c r="AS15" s="211"/>
      <c r="AT15" s="211"/>
      <c r="AU15" s="211"/>
      <c r="AV15" s="211"/>
      <c r="AW15" s="211"/>
      <c r="AX15" s="211"/>
    </row>
    <row r="16" spans="1:50" s="212" customFormat="1">
      <c r="A16" s="211" t="str">
        <f>IF('1 Budgetskema (UDFYLDES)'!$G$9="Ja (anbefales)","M 1.4:","")</f>
        <v/>
      </c>
      <c r="B16" s="245" t="str">
        <f>IF('1 Budgetskema (UDFYLDES)'!$G$9="Ja (anbefales)","Gennemført outcomemåling","")</f>
        <v/>
      </c>
      <c r="C16" s="69"/>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7"/>
      <c r="AC16" s="217"/>
      <c r="AD16" s="217"/>
      <c r="AE16" s="218"/>
      <c r="AF16" s="211"/>
      <c r="AG16" s="211"/>
      <c r="AH16" s="211"/>
      <c r="AI16" s="211"/>
      <c r="AJ16" s="211"/>
      <c r="AK16" s="211"/>
      <c r="AL16" s="211"/>
      <c r="AM16" s="211"/>
      <c r="AN16" s="211"/>
      <c r="AO16" s="211"/>
      <c r="AP16" s="211"/>
      <c r="AQ16" s="211"/>
      <c r="AR16" s="211"/>
      <c r="AS16" s="211"/>
      <c r="AT16" s="211"/>
      <c r="AU16" s="211"/>
      <c r="AV16" s="211"/>
      <c r="AW16" s="211"/>
      <c r="AX16" s="211"/>
    </row>
    <row r="17" spans="1:50" s="212" customFormat="1">
      <c r="A17" s="211"/>
      <c r="B17" s="245"/>
      <c r="C17" s="69"/>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7"/>
      <c r="AC17" s="217"/>
      <c r="AD17" s="217"/>
      <c r="AE17" s="218"/>
      <c r="AF17" s="211"/>
      <c r="AG17" s="211"/>
      <c r="AH17" s="211"/>
      <c r="AI17" s="211"/>
      <c r="AJ17" s="211"/>
      <c r="AK17" s="211"/>
      <c r="AL17" s="211"/>
      <c r="AM17" s="211"/>
      <c r="AN17" s="211"/>
      <c r="AO17" s="211"/>
      <c r="AP17" s="211"/>
      <c r="AQ17" s="211"/>
      <c r="AR17" s="211"/>
      <c r="AS17" s="211"/>
      <c r="AT17" s="211"/>
      <c r="AU17" s="211"/>
      <c r="AV17" s="211"/>
      <c r="AW17" s="211"/>
      <c r="AX17" s="211"/>
    </row>
    <row r="18" spans="1:50" s="212" customFormat="1">
      <c r="A18" s="239"/>
      <c r="B18" s="251"/>
      <c r="C18" s="252"/>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1" t="s">
        <v>68</v>
      </c>
      <c r="AC18" s="224">
        <f>SUM($AC$5:$AC$17)</f>
        <v>0</v>
      </c>
      <c r="AD18" s="225" t="s">
        <v>67</v>
      </c>
      <c r="AE18" s="226">
        <f>SUM($AE$5:$AE$17)</f>
        <v>0</v>
      </c>
      <c r="AF18" s="211"/>
      <c r="AG18" s="211"/>
      <c r="AH18" s="211"/>
      <c r="AI18" s="211"/>
      <c r="AJ18" s="211"/>
      <c r="AK18" s="211"/>
      <c r="AL18" s="211"/>
      <c r="AM18" s="211"/>
      <c r="AN18" s="211"/>
      <c r="AO18" s="211"/>
      <c r="AP18" s="211"/>
      <c r="AQ18" s="211"/>
      <c r="AR18" s="211"/>
      <c r="AS18" s="211"/>
      <c r="AT18" s="211"/>
      <c r="AU18" s="211"/>
      <c r="AV18" s="211"/>
      <c r="AW18" s="211"/>
      <c r="AX18" s="211"/>
    </row>
    <row r="19" spans="1:50" s="212" customFormat="1" ht="15">
      <c r="A19" s="227" t="s">
        <v>158</v>
      </c>
      <c r="B19" s="207"/>
      <c r="C19" s="7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30"/>
      <c r="AC19" s="231"/>
      <c r="AD19" s="230"/>
      <c r="AE19" s="232"/>
      <c r="AF19" s="211"/>
      <c r="AG19" s="211"/>
      <c r="AH19" s="211"/>
      <c r="AI19" s="211"/>
      <c r="AJ19" s="211"/>
      <c r="AK19" s="211"/>
      <c r="AL19" s="211"/>
      <c r="AM19" s="211"/>
      <c r="AN19" s="211"/>
      <c r="AO19" s="211"/>
      <c r="AP19" s="211"/>
      <c r="AQ19" s="211"/>
      <c r="AR19" s="211"/>
      <c r="AS19" s="211"/>
      <c r="AT19" s="211"/>
      <c r="AU19" s="211"/>
      <c r="AV19" s="211"/>
      <c r="AW19" s="211"/>
      <c r="AX19" s="211"/>
    </row>
    <row r="20" spans="1:50" s="212" customFormat="1">
      <c r="A20" s="213" t="s">
        <v>165</v>
      </c>
      <c r="B20" s="204"/>
      <c r="C20" s="69"/>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7"/>
      <c r="AC20" s="213"/>
      <c r="AD20" s="217"/>
      <c r="AE20" s="233"/>
      <c r="AF20" s="211"/>
      <c r="AG20" s="211"/>
      <c r="AH20" s="211"/>
      <c r="AI20" s="211"/>
      <c r="AJ20" s="211"/>
      <c r="AK20" s="211"/>
      <c r="AL20" s="211"/>
      <c r="AM20" s="211"/>
      <c r="AN20" s="211"/>
      <c r="AO20" s="211"/>
      <c r="AP20" s="211"/>
      <c r="AQ20" s="211"/>
      <c r="AR20" s="211"/>
      <c r="AS20" s="211"/>
      <c r="AT20" s="211"/>
      <c r="AU20" s="211"/>
      <c r="AV20" s="211"/>
      <c r="AW20" s="211"/>
      <c r="AX20" s="211"/>
    </row>
    <row r="21" spans="1:50" s="212" customFormat="1">
      <c r="A21" s="213" t="s">
        <v>166</v>
      </c>
      <c r="B21" s="204"/>
      <c r="C21" s="69"/>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7"/>
      <c r="AC21" s="213"/>
      <c r="AD21" s="217"/>
      <c r="AE21" s="233"/>
      <c r="AF21" s="211"/>
      <c r="AG21" s="211"/>
      <c r="AH21" s="211"/>
      <c r="AI21" s="211"/>
      <c r="AJ21" s="211"/>
      <c r="AK21" s="211"/>
      <c r="AL21" s="211"/>
      <c r="AM21" s="211"/>
      <c r="AN21" s="211"/>
      <c r="AO21" s="211"/>
      <c r="AP21" s="211"/>
      <c r="AQ21" s="211"/>
      <c r="AR21" s="211"/>
      <c r="AS21" s="211"/>
      <c r="AT21" s="211"/>
      <c r="AU21" s="211"/>
      <c r="AV21" s="211"/>
      <c r="AW21" s="211"/>
      <c r="AX21" s="211"/>
    </row>
    <row r="22" spans="1:50" s="212" customFormat="1">
      <c r="A22" s="213" t="s">
        <v>167</v>
      </c>
      <c r="B22" s="204"/>
      <c r="C22" s="69"/>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7"/>
      <c r="AC22" s="213"/>
      <c r="AD22" s="217"/>
      <c r="AE22" s="233"/>
      <c r="AF22" s="211"/>
      <c r="AG22" s="211"/>
      <c r="AH22" s="211"/>
      <c r="AI22" s="211"/>
      <c r="AJ22" s="211"/>
      <c r="AK22" s="211"/>
      <c r="AL22" s="211"/>
      <c r="AM22" s="211"/>
      <c r="AN22" s="211"/>
      <c r="AO22" s="211"/>
      <c r="AP22" s="211"/>
      <c r="AQ22" s="211"/>
      <c r="AR22" s="211"/>
      <c r="AS22" s="211"/>
      <c r="AT22" s="211"/>
      <c r="AU22" s="211"/>
      <c r="AV22" s="211"/>
      <c r="AW22" s="211"/>
      <c r="AX22" s="211"/>
    </row>
    <row r="23" spans="1:50" s="212" customFormat="1">
      <c r="A23" s="213" t="s">
        <v>220</v>
      </c>
      <c r="B23" s="204"/>
      <c r="C23" s="69"/>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7"/>
      <c r="AC23" s="213"/>
      <c r="AD23" s="217"/>
      <c r="AE23" s="233"/>
      <c r="AF23" s="211"/>
      <c r="AG23" s="211"/>
      <c r="AH23" s="211"/>
      <c r="AI23" s="211"/>
      <c r="AJ23" s="211"/>
      <c r="AK23" s="211"/>
      <c r="AL23" s="211"/>
      <c r="AM23" s="211"/>
      <c r="AN23" s="211"/>
      <c r="AO23" s="211"/>
      <c r="AP23" s="211"/>
      <c r="AQ23" s="211"/>
      <c r="AR23" s="211"/>
      <c r="AS23" s="211"/>
      <c r="AT23" s="211"/>
      <c r="AU23" s="211"/>
      <c r="AV23" s="211"/>
      <c r="AW23" s="211"/>
      <c r="AX23" s="211"/>
    </row>
    <row r="24" spans="1:50" s="212" customFormat="1">
      <c r="A24" s="213" t="s">
        <v>19</v>
      </c>
      <c r="B24" s="204"/>
      <c r="C24" s="69"/>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7"/>
      <c r="AC24" s="213"/>
      <c r="AD24" s="217"/>
      <c r="AE24" s="233"/>
      <c r="AF24" s="211"/>
      <c r="AG24" s="211"/>
      <c r="AH24" s="211"/>
      <c r="AI24" s="211"/>
      <c r="AJ24" s="211"/>
      <c r="AK24" s="211"/>
      <c r="AL24" s="211"/>
      <c r="AM24" s="211"/>
      <c r="AN24" s="211"/>
      <c r="AO24" s="211"/>
      <c r="AP24" s="211"/>
      <c r="AQ24" s="211"/>
      <c r="AR24" s="211"/>
      <c r="AS24" s="211"/>
      <c r="AT24" s="211"/>
      <c r="AU24" s="211"/>
      <c r="AV24" s="211"/>
      <c r="AW24" s="211"/>
      <c r="AX24" s="211"/>
    </row>
    <row r="25" spans="1:50" s="212" customFormat="1">
      <c r="A25" s="213"/>
      <c r="B25" s="204"/>
      <c r="C25" s="69"/>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7"/>
      <c r="AC25" s="213"/>
      <c r="AD25" s="217"/>
      <c r="AE25" s="233"/>
      <c r="AF25" s="211"/>
      <c r="AG25" s="211"/>
      <c r="AH25" s="211"/>
      <c r="AI25" s="211"/>
      <c r="AJ25" s="211"/>
      <c r="AK25" s="211"/>
      <c r="AL25" s="211"/>
      <c r="AM25" s="211"/>
      <c r="AN25" s="211"/>
      <c r="AO25" s="211"/>
      <c r="AP25" s="211"/>
      <c r="AQ25" s="211"/>
      <c r="AR25" s="211"/>
      <c r="AS25" s="211"/>
      <c r="AT25" s="211"/>
      <c r="AU25" s="211"/>
      <c r="AV25" s="211"/>
      <c r="AW25" s="211"/>
      <c r="AX25" s="211"/>
    </row>
    <row r="26" spans="1:50" s="212" customFormat="1" ht="15">
      <c r="A26" s="197" t="s">
        <v>60</v>
      </c>
      <c r="B26" s="204"/>
      <c r="C26" s="69"/>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7"/>
      <c r="AC26" s="213"/>
      <c r="AD26" s="217"/>
      <c r="AE26" s="233"/>
      <c r="AF26" s="211"/>
      <c r="AG26" s="211"/>
      <c r="AH26" s="211"/>
      <c r="AI26" s="211"/>
      <c r="AJ26" s="211"/>
      <c r="AK26" s="211"/>
      <c r="AL26" s="211"/>
      <c r="AM26" s="211"/>
      <c r="AN26" s="211"/>
      <c r="AO26" s="211"/>
      <c r="AP26" s="211"/>
      <c r="AQ26" s="211"/>
      <c r="AR26" s="211"/>
      <c r="AS26" s="211"/>
      <c r="AT26" s="211"/>
      <c r="AU26" s="211"/>
      <c r="AV26" s="211"/>
      <c r="AW26" s="211"/>
      <c r="AX26" s="211"/>
    </row>
    <row r="27" spans="1:50" s="212" customFormat="1">
      <c r="A27" s="213" t="s">
        <v>61</v>
      </c>
      <c r="B27" s="204"/>
      <c r="C27" s="69"/>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7"/>
      <c r="AC27" s="213"/>
      <c r="AD27" s="217"/>
      <c r="AE27" s="233"/>
      <c r="AF27" s="211"/>
      <c r="AG27" s="211"/>
      <c r="AH27" s="211"/>
      <c r="AI27" s="211"/>
      <c r="AJ27" s="211"/>
      <c r="AK27" s="211"/>
      <c r="AL27" s="211"/>
      <c r="AM27" s="211"/>
      <c r="AN27" s="211"/>
      <c r="AO27" s="211"/>
      <c r="AP27" s="211"/>
      <c r="AQ27" s="211"/>
      <c r="AR27" s="211"/>
      <c r="AS27" s="211"/>
      <c r="AT27" s="211"/>
      <c r="AU27" s="211"/>
      <c r="AV27" s="211"/>
      <c r="AW27" s="211"/>
      <c r="AX27" s="211"/>
    </row>
    <row r="28" spans="1:50" s="212" customFormat="1">
      <c r="A28" s="213" t="s">
        <v>48</v>
      </c>
      <c r="B28" s="204"/>
      <c r="C28" s="69"/>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7"/>
      <c r="AC28" s="213"/>
      <c r="AD28" s="217"/>
      <c r="AE28" s="233"/>
      <c r="AF28" s="211"/>
      <c r="AG28" s="211"/>
      <c r="AH28" s="211"/>
      <c r="AI28" s="211"/>
      <c r="AJ28" s="211"/>
      <c r="AK28" s="211"/>
      <c r="AL28" s="211"/>
      <c r="AM28" s="211"/>
      <c r="AN28" s="211"/>
      <c r="AO28" s="211"/>
      <c r="AP28" s="211"/>
      <c r="AQ28" s="211"/>
      <c r="AR28" s="211"/>
      <c r="AS28" s="211"/>
      <c r="AT28" s="211"/>
      <c r="AU28" s="211"/>
      <c r="AV28" s="211"/>
      <c r="AW28" s="211"/>
      <c r="AX28" s="211"/>
    </row>
    <row r="29" spans="1:50" s="212" customFormat="1">
      <c r="A29" s="213" t="s">
        <v>19</v>
      </c>
      <c r="B29" s="204"/>
      <c r="C29" s="69"/>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7"/>
      <c r="AC29" s="213"/>
      <c r="AD29" s="217"/>
      <c r="AE29" s="233"/>
      <c r="AF29" s="211"/>
      <c r="AG29" s="211"/>
      <c r="AH29" s="211"/>
      <c r="AI29" s="211"/>
      <c r="AJ29" s="211"/>
      <c r="AK29" s="211"/>
      <c r="AL29" s="211"/>
      <c r="AM29" s="211"/>
      <c r="AN29" s="211"/>
      <c r="AO29" s="211"/>
      <c r="AP29" s="211"/>
      <c r="AQ29" s="211"/>
      <c r="AR29" s="211"/>
      <c r="AS29" s="211"/>
      <c r="AT29" s="211"/>
      <c r="AU29" s="211"/>
      <c r="AV29" s="211"/>
      <c r="AW29" s="211"/>
      <c r="AX29" s="211"/>
    </row>
    <row r="30" spans="1:50" s="212" customFormat="1" ht="15">
      <c r="A30" s="211"/>
      <c r="B30" s="205"/>
      <c r="C30" s="69"/>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7"/>
      <c r="AC30" s="213"/>
      <c r="AD30" s="217"/>
      <c r="AE30" s="233"/>
      <c r="AF30" s="211"/>
      <c r="AG30" s="211"/>
      <c r="AH30" s="211"/>
      <c r="AI30" s="211"/>
      <c r="AJ30" s="211"/>
      <c r="AK30" s="211"/>
      <c r="AL30" s="211"/>
      <c r="AM30" s="211"/>
      <c r="AN30" s="211"/>
      <c r="AO30" s="211"/>
      <c r="AP30" s="211"/>
      <c r="AQ30" s="211"/>
      <c r="AR30" s="211"/>
      <c r="AS30" s="211"/>
      <c r="AT30" s="211"/>
      <c r="AU30" s="211"/>
      <c r="AV30" s="211"/>
      <c r="AW30" s="211"/>
      <c r="AX30" s="211"/>
    </row>
    <row r="31" spans="1:50" s="212" customFormat="1">
      <c r="A31" s="211"/>
      <c r="B31" s="204"/>
      <c r="C31" s="69"/>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7"/>
      <c r="AC31" s="213"/>
      <c r="AD31" s="217"/>
      <c r="AE31" s="233"/>
      <c r="AF31" s="211"/>
      <c r="AG31" s="211"/>
      <c r="AH31" s="211"/>
      <c r="AI31" s="211"/>
      <c r="AJ31" s="211"/>
      <c r="AK31" s="211"/>
      <c r="AL31" s="211"/>
      <c r="AM31" s="211"/>
      <c r="AN31" s="211"/>
      <c r="AO31" s="211"/>
      <c r="AP31" s="211"/>
      <c r="AQ31" s="211"/>
      <c r="AR31" s="211"/>
      <c r="AS31" s="211"/>
      <c r="AT31" s="211"/>
      <c r="AU31" s="211"/>
      <c r="AV31" s="211"/>
      <c r="AW31" s="211"/>
      <c r="AX31" s="211"/>
    </row>
    <row r="32" spans="1:50" s="212" customFormat="1">
      <c r="A32" s="211"/>
      <c r="B32" s="204"/>
      <c r="C32" s="69"/>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23" t="s">
        <v>69</v>
      </c>
      <c r="AC32" s="224">
        <f>SUM($AC$19:$AC$31)</f>
        <v>0</v>
      </c>
      <c r="AD32" s="223" t="s">
        <v>67</v>
      </c>
      <c r="AE32" s="234">
        <f>SUM($AE$19:$AE$31)</f>
        <v>0</v>
      </c>
      <c r="AF32" s="211"/>
      <c r="AG32" s="211"/>
      <c r="AH32" s="211"/>
      <c r="AI32" s="211"/>
      <c r="AJ32" s="211"/>
      <c r="AK32" s="211"/>
      <c r="AL32" s="211"/>
      <c r="AM32" s="211"/>
      <c r="AN32" s="211"/>
      <c r="AO32" s="211"/>
      <c r="AP32" s="211"/>
      <c r="AQ32" s="211"/>
      <c r="AR32" s="211"/>
      <c r="AS32" s="211"/>
      <c r="AT32" s="211"/>
      <c r="AU32" s="211"/>
      <c r="AV32" s="211"/>
      <c r="AW32" s="211"/>
      <c r="AX32" s="211"/>
    </row>
    <row r="33" spans="1:50" s="212" customFormat="1" ht="15">
      <c r="A33" s="227" t="s">
        <v>159</v>
      </c>
      <c r="B33" s="207"/>
      <c r="C33" s="7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30"/>
      <c r="AC33" s="231"/>
      <c r="AD33" s="230"/>
      <c r="AE33" s="232"/>
      <c r="AF33" s="211"/>
      <c r="AG33" s="211"/>
      <c r="AH33" s="211"/>
      <c r="AI33" s="211"/>
      <c r="AJ33" s="211"/>
      <c r="AK33" s="211"/>
      <c r="AL33" s="211"/>
      <c r="AM33" s="211"/>
      <c r="AN33" s="211"/>
      <c r="AO33" s="211"/>
      <c r="AP33" s="211"/>
      <c r="AQ33" s="211"/>
      <c r="AR33" s="211"/>
      <c r="AS33" s="211"/>
      <c r="AT33" s="211"/>
      <c r="AU33" s="211"/>
      <c r="AV33" s="211"/>
      <c r="AW33" s="211"/>
      <c r="AX33" s="211"/>
    </row>
    <row r="34" spans="1:50" s="212" customFormat="1">
      <c r="A34" s="213" t="s">
        <v>221</v>
      </c>
      <c r="B34" s="204"/>
      <c r="C34" s="69"/>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7"/>
      <c r="AC34" s="213"/>
      <c r="AD34" s="217"/>
      <c r="AE34" s="233"/>
      <c r="AF34" s="211"/>
      <c r="AG34" s="211"/>
      <c r="AH34" s="211"/>
      <c r="AI34" s="211"/>
      <c r="AJ34" s="211"/>
      <c r="AK34" s="211"/>
      <c r="AL34" s="211"/>
      <c r="AM34" s="211"/>
      <c r="AN34" s="211"/>
      <c r="AO34" s="211"/>
      <c r="AP34" s="211"/>
      <c r="AQ34" s="211"/>
      <c r="AR34" s="211"/>
      <c r="AS34" s="211"/>
      <c r="AT34" s="211"/>
      <c r="AU34" s="211"/>
      <c r="AV34" s="211"/>
      <c r="AW34" s="211"/>
      <c r="AX34" s="211"/>
    </row>
    <row r="35" spans="1:50" s="212" customFormat="1">
      <c r="A35" s="213" t="s">
        <v>222</v>
      </c>
      <c r="B35" s="204"/>
      <c r="C35" s="69"/>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7"/>
      <c r="AC35" s="213"/>
      <c r="AD35" s="217"/>
      <c r="AE35" s="233"/>
      <c r="AF35" s="211"/>
      <c r="AG35" s="211"/>
      <c r="AH35" s="211"/>
      <c r="AI35" s="211"/>
      <c r="AJ35" s="211"/>
      <c r="AK35" s="211"/>
      <c r="AL35" s="211"/>
      <c r="AM35" s="211"/>
      <c r="AN35" s="211"/>
      <c r="AO35" s="211"/>
      <c r="AP35" s="211"/>
      <c r="AQ35" s="211"/>
      <c r="AR35" s="211"/>
      <c r="AS35" s="211"/>
      <c r="AT35" s="211"/>
      <c r="AU35" s="211"/>
      <c r="AV35" s="211"/>
      <c r="AW35" s="211"/>
      <c r="AX35" s="211"/>
    </row>
    <row r="36" spans="1:50" s="212" customFormat="1">
      <c r="A36" s="213" t="s">
        <v>223</v>
      </c>
      <c r="B36" s="204"/>
      <c r="C36" s="69"/>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7"/>
      <c r="AC36" s="213"/>
      <c r="AD36" s="217"/>
      <c r="AE36" s="233"/>
      <c r="AF36" s="211"/>
      <c r="AG36" s="211"/>
      <c r="AH36" s="211"/>
      <c r="AI36" s="211"/>
      <c r="AJ36" s="211"/>
      <c r="AK36" s="211"/>
      <c r="AL36" s="211"/>
      <c r="AM36" s="211"/>
      <c r="AN36" s="211"/>
      <c r="AO36" s="211"/>
      <c r="AP36" s="211"/>
      <c r="AQ36" s="211"/>
      <c r="AR36" s="211"/>
      <c r="AS36" s="211"/>
      <c r="AT36" s="211"/>
      <c r="AU36" s="211"/>
      <c r="AV36" s="211"/>
      <c r="AW36" s="211"/>
      <c r="AX36" s="211"/>
    </row>
    <row r="37" spans="1:50" s="212" customFormat="1">
      <c r="A37" s="213" t="s">
        <v>224</v>
      </c>
      <c r="B37" s="204"/>
      <c r="C37" s="69"/>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7"/>
      <c r="AC37" s="213"/>
      <c r="AD37" s="217"/>
      <c r="AE37" s="233"/>
      <c r="AF37" s="211"/>
      <c r="AG37" s="211"/>
      <c r="AH37" s="211"/>
      <c r="AI37" s="211"/>
      <c r="AJ37" s="211"/>
      <c r="AK37" s="211"/>
      <c r="AL37" s="211"/>
      <c r="AM37" s="211"/>
      <c r="AN37" s="211"/>
      <c r="AO37" s="211"/>
      <c r="AP37" s="211"/>
      <c r="AQ37" s="211"/>
      <c r="AR37" s="211"/>
      <c r="AS37" s="211"/>
      <c r="AT37" s="211"/>
      <c r="AU37" s="211"/>
      <c r="AV37" s="211"/>
      <c r="AW37" s="211"/>
      <c r="AX37" s="211"/>
    </row>
    <row r="38" spans="1:50" s="212" customFormat="1">
      <c r="A38" s="213" t="s">
        <v>19</v>
      </c>
      <c r="B38" s="204"/>
      <c r="C38" s="69"/>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7"/>
      <c r="AC38" s="213"/>
      <c r="AD38" s="217"/>
      <c r="AE38" s="233"/>
      <c r="AF38" s="211"/>
      <c r="AG38" s="211"/>
      <c r="AH38" s="211"/>
      <c r="AI38" s="211"/>
      <c r="AJ38" s="211"/>
      <c r="AK38" s="211"/>
      <c r="AL38" s="211"/>
      <c r="AM38" s="211"/>
      <c r="AN38" s="211"/>
      <c r="AO38" s="211"/>
      <c r="AP38" s="211"/>
      <c r="AQ38" s="211"/>
      <c r="AR38" s="211"/>
      <c r="AS38" s="211"/>
      <c r="AT38" s="211"/>
      <c r="AU38" s="211"/>
      <c r="AV38" s="211"/>
      <c r="AW38" s="211"/>
      <c r="AX38" s="211"/>
    </row>
    <row r="39" spans="1:50" s="212" customFormat="1">
      <c r="A39" s="211"/>
      <c r="B39" s="204"/>
      <c r="C39" s="69"/>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7"/>
      <c r="AC39" s="213"/>
      <c r="AD39" s="217"/>
      <c r="AE39" s="233"/>
      <c r="AF39" s="211"/>
      <c r="AG39" s="211"/>
      <c r="AH39" s="211"/>
      <c r="AI39" s="211"/>
      <c r="AJ39" s="211"/>
      <c r="AK39" s="211"/>
      <c r="AL39" s="211"/>
      <c r="AM39" s="211"/>
      <c r="AN39" s="211"/>
      <c r="AO39" s="211"/>
      <c r="AP39" s="211"/>
      <c r="AQ39" s="211"/>
      <c r="AR39" s="211"/>
      <c r="AS39" s="211"/>
      <c r="AT39" s="211"/>
      <c r="AU39" s="211"/>
      <c r="AV39" s="211"/>
      <c r="AW39" s="211"/>
      <c r="AX39" s="211"/>
    </row>
    <row r="40" spans="1:50" s="212" customFormat="1" ht="15">
      <c r="A40" s="197" t="s">
        <v>60</v>
      </c>
      <c r="B40" s="204"/>
      <c r="C40" s="69"/>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7"/>
      <c r="AC40" s="213"/>
      <c r="AD40" s="217"/>
      <c r="AE40" s="233"/>
      <c r="AF40" s="211"/>
      <c r="AG40" s="211"/>
      <c r="AH40" s="211"/>
      <c r="AI40" s="211"/>
      <c r="AJ40" s="211"/>
      <c r="AK40" s="211"/>
      <c r="AL40" s="211"/>
      <c r="AM40" s="211"/>
      <c r="AN40" s="211"/>
      <c r="AO40" s="211"/>
      <c r="AP40" s="211"/>
      <c r="AQ40" s="211"/>
      <c r="AR40" s="211"/>
      <c r="AS40" s="211"/>
      <c r="AT40" s="211"/>
      <c r="AU40" s="211"/>
      <c r="AV40" s="211"/>
      <c r="AW40" s="211"/>
      <c r="AX40" s="211"/>
    </row>
    <row r="41" spans="1:50" s="212" customFormat="1">
      <c r="A41" s="213" t="s">
        <v>61</v>
      </c>
      <c r="B41" s="204"/>
      <c r="C41" s="69"/>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7"/>
      <c r="AC41" s="213"/>
      <c r="AD41" s="217"/>
      <c r="AE41" s="233"/>
      <c r="AF41" s="211"/>
      <c r="AG41" s="211"/>
      <c r="AH41" s="211"/>
      <c r="AI41" s="211"/>
      <c r="AJ41" s="211"/>
      <c r="AK41" s="211"/>
      <c r="AL41" s="211"/>
      <c r="AM41" s="211"/>
      <c r="AN41" s="211"/>
      <c r="AO41" s="211"/>
      <c r="AP41" s="211"/>
      <c r="AQ41" s="211"/>
      <c r="AR41" s="211"/>
      <c r="AS41" s="211"/>
      <c r="AT41" s="211"/>
      <c r="AU41" s="211"/>
      <c r="AV41" s="211"/>
      <c r="AW41" s="211"/>
      <c r="AX41" s="211"/>
    </row>
    <row r="42" spans="1:50" s="212" customFormat="1">
      <c r="A42" s="213" t="s">
        <v>48</v>
      </c>
      <c r="B42" s="204"/>
      <c r="C42" s="69"/>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7"/>
      <c r="AC42" s="213"/>
      <c r="AD42" s="217"/>
      <c r="AE42" s="233"/>
      <c r="AF42" s="211"/>
      <c r="AG42" s="211"/>
      <c r="AH42" s="211"/>
      <c r="AI42" s="211"/>
      <c r="AJ42" s="211"/>
      <c r="AK42" s="211"/>
      <c r="AL42" s="211"/>
      <c r="AM42" s="211"/>
      <c r="AN42" s="211"/>
      <c r="AO42" s="211"/>
      <c r="AP42" s="211"/>
      <c r="AQ42" s="211"/>
      <c r="AR42" s="211"/>
      <c r="AS42" s="211"/>
      <c r="AT42" s="211"/>
      <c r="AU42" s="211"/>
      <c r="AV42" s="211"/>
      <c r="AW42" s="211"/>
      <c r="AX42" s="211"/>
    </row>
    <row r="43" spans="1:50" s="212" customFormat="1">
      <c r="A43" s="213" t="s">
        <v>19</v>
      </c>
      <c r="B43" s="204"/>
      <c r="C43" s="69"/>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7"/>
      <c r="AC43" s="213"/>
      <c r="AD43" s="217"/>
      <c r="AE43" s="233"/>
      <c r="AF43" s="211"/>
      <c r="AG43" s="211"/>
      <c r="AH43" s="211"/>
      <c r="AI43" s="211"/>
      <c r="AJ43" s="211"/>
      <c r="AK43" s="211"/>
      <c r="AL43" s="211"/>
      <c r="AM43" s="211"/>
      <c r="AN43" s="211"/>
      <c r="AO43" s="211"/>
      <c r="AP43" s="211"/>
      <c r="AQ43" s="211"/>
      <c r="AR43" s="211"/>
      <c r="AS43" s="211"/>
      <c r="AT43" s="211"/>
      <c r="AU43" s="211"/>
      <c r="AV43" s="211"/>
      <c r="AW43" s="211"/>
      <c r="AX43" s="211"/>
    </row>
    <row r="44" spans="1:50" s="212" customFormat="1" ht="15">
      <c r="A44" s="211"/>
      <c r="B44" s="205"/>
      <c r="C44" s="69"/>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7"/>
      <c r="AC44" s="213"/>
      <c r="AD44" s="217"/>
      <c r="AE44" s="233"/>
      <c r="AF44" s="211"/>
      <c r="AG44" s="211"/>
      <c r="AH44" s="211"/>
      <c r="AI44" s="211"/>
      <c r="AJ44" s="211"/>
      <c r="AK44" s="211"/>
      <c r="AL44" s="211"/>
      <c r="AM44" s="211"/>
      <c r="AN44" s="211"/>
      <c r="AO44" s="211"/>
      <c r="AP44" s="211"/>
      <c r="AQ44" s="211"/>
      <c r="AR44" s="211"/>
      <c r="AS44" s="211"/>
      <c r="AT44" s="211"/>
      <c r="AU44" s="211"/>
      <c r="AV44" s="211"/>
      <c r="AW44" s="211"/>
      <c r="AX44" s="211"/>
    </row>
    <row r="45" spans="1:50" s="212" customFormat="1">
      <c r="A45" s="211"/>
      <c r="B45" s="204"/>
      <c r="C45" s="69"/>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7"/>
      <c r="AC45" s="213"/>
      <c r="AD45" s="217"/>
      <c r="AE45" s="233"/>
      <c r="AF45" s="211"/>
      <c r="AG45" s="211"/>
      <c r="AH45" s="211"/>
      <c r="AI45" s="211"/>
      <c r="AJ45" s="211"/>
      <c r="AK45" s="211"/>
      <c r="AL45" s="211"/>
      <c r="AM45" s="211"/>
      <c r="AN45" s="211"/>
      <c r="AO45" s="211"/>
      <c r="AP45" s="211"/>
      <c r="AQ45" s="211"/>
      <c r="AR45" s="211"/>
      <c r="AS45" s="211"/>
      <c r="AT45" s="211"/>
      <c r="AU45" s="211"/>
      <c r="AV45" s="211"/>
      <c r="AW45" s="211"/>
      <c r="AX45" s="211"/>
    </row>
    <row r="46" spans="1:50" s="212" customFormat="1">
      <c r="A46" s="211"/>
      <c r="B46" s="204"/>
      <c r="C46" s="69"/>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23" t="s">
        <v>70</v>
      </c>
      <c r="AC46" s="224">
        <f>SUM($AC$33:$AC$45)</f>
        <v>0</v>
      </c>
      <c r="AD46" s="223" t="s">
        <v>67</v>
      </c>
      <c r="AE46" s="234">
        <f>SUM($AE$33:$AE$45)</f>
        <v>0</v>
      </c>
      <c r="AF46" s="211"/>
      <c r="AG46" s="211"/>
      <c r="AH46" s="211"/>
      <c r="AI46" s="211"/>
      <c r="AJ46" s="211"/>
      <c r="AK46" s="211"/>
      <c r="AL46" s="211"/>
      <c r="AM46" s="211"/>
      <c r="AN46" s="211"/>
      <c r="AO46" s="211"/>
      <c r="AP46" s="211"/>
      <c r="AQ46" s="211"/>
      <c r="AR46" s="211"/>
      <c r="AS46" s="211"/>
      <c r="AT46" s="211"/>
      <c r="AU46" s="211"/>
      <c r="AV46" s="211"/>
      <c r="AW46" s="211"/>
      <c r="AX46" s="211"/>
    </row>
    <row r="47" spans="1:50" s="212" customFormat="1" ht="15">
      <c r="A47" s="227" t="s">
        <v>160</v>
      </c>
      <c r="B47" s="228"/>
      <c r="C47" s="229"/>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30"/>
      <c r="AC47" s="231"/>
      <c r="AD47" s="230"/>
      <c r="AE47" s="232"/>
      <c r="AF47" s="211"/>
      <c r="AG47" s="211"/>
      <c r="AH47" s="211"/>
      <c r="AI47" s="211"/>
      <c r="AJ47" s="211"/>
      <c r="AK47" s="211"/>
      <c r="AL47" s="211"/>
      <c r="AM47" s="211"/>
      <c r="AN47" s="211"/>
      <c r="AO47" s="211"/>
      <c r="AP47" s="211"/>
      <c r="AQ47" s="211"/>
      <c r="AR47" s="211"/>
      <c r="AS47" s="211"/>
      <c r="AT47" s="211"/>
      <c r="AU47" s="211"/>
      <c r="AV47" s="211"/>
      <c r="AW47" s="211"/>
      <c r="AX47" s="211"/>
    </row>
    <row r="48" spans="1:50" s="212" customFormat="1">
      <c r="A48" s="213" t="s">
        <v>225</v>
      </c>
      <c r="B48" s="219"/>
      <c r="C48" s="220"/>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7"/>
      <c r="AC48" s="213"/>
      <c r="AD48" s="217"/>
      <c r="AE48" s="233"/>
      <c r="AF48" s="211"/>
      <c r="AG48" s="211"/>
      <c r="AH48" s="211"/>
      <c r="AI48" s="211"/>
      <c r="AJ48" s="211"/>
      <c r="AK48" s="211"/>
      <c r="AL48" s="211"/>
      <c r="AM48" s="211"/>
      <c r="AN48" s="211"/>
      <c r="AO48" s="211"/>
      <c r="AP48" s="211"/>
      <c r="AQ48" s="211"/>
      <c r="AR48" s="211"/>
      <c r="AS48" s="211"/>
      <c r="AT48" s="211"/>
      <c r="AU48" s="211"/>
      <c r="AV48" s="211"/>
      <c r="AW48" s="211"/>
      <c r="AX48" s="211"/>
    </row>
    <row r="49" spans="1:50" s="212" customFormat="1">
      <c r="A49" s="213" t="s">
        <v>226</v>
      </c>
      <c r="B49" s="219"/>
      <c r="C49" s="220"/>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7"/>
      <c r="AC49" s="213"/>
      <c r="AD49" s="217"/>
      <c r="AE49" s="233"/>
      <c r="AF49" s="211"/>
      <c r="AG49" s="211"/>
      <c r="AH49" s="211"/>
      <c r="AI49" s="211"/>
      <c r="AJ49" s="211"/>
      <c r="AK49" s="211"/>
      <c r="AL49" s="211"/>
      <c r="AM49" s="211"/>
      <c r="AN49" s="211"/>
      <c r="AO49" s="211"/>
      <c r="AP49" s="211"/>
      <c r="AQ49" s="211"/>
      <c r="AR49" s="211"/>
      <c r="AS49" s="211"/>
      <c r="AT49" s="211"/>
      <c r="AU49" s="211"/>
      <c r="AV49" s="211"/>
      <c r="AW49" s="211"/>
      <c r="AX49" s="211"/>
    </row>
    <row r="50" spans="1:50" s="212" customFormat="1">
      <c r="A50" s="213" t="s">
        <v>227</v>
      </c>
      <c r="B50" s="219"/>
      <c r="C50" s="220"/>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7"/>
      <c r="AC50" s="213"/>
      <c r="AD50" s="217"/>
      <c r="AE50" s="233"/>
      <c r="AF50" s="211"/>
      <c r="AG50" s="211"/>
      <c r="AH50" s="211"/>
      <c r="AI50" s="211"/>
      <c r="AJ50" s="211"/>
      <c r="AK50" s="211"/>
      <c r="AL50" s="211"/>
      <c r="AM50" s="211"/>
      <c r="AN50" s="211"/>
      <c r="AO50" s="211"/>
      <c r="AP50" s="211"/>
      <c r="AQ50" s="211"/>
      <c r="AR50" s="211"/>
      <c r="AS50" s="211"/>
      <c r="AT50" s="211"/>
      <c r="AU50" s="211"/>
      <c r="AV50" s="211"/>
      <c r="AW50" s="211"/>
      <c r="AX50" s="211"/>
    </row>
    <row r="51" spans="1:50" s="212" customFormat="1">
      <c r="A51" s="213" t="s">
        <v>228</v>
      </c>
      <c r="B51" s="219"/>
      <c r="C51" s="220"/>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7"/>
      <c r="AC51" s="213"/>
      <c r="AD51" s="217"/>
      <c r="AE51" s="233"/>
      <c r="AF51" s="211"/>
      <c r="AG51" s="211"/>
      <c r="AH51" s="211"/>
      <c r="AI51" s="211"/>
      <c r="AJ51" s="211"/>
      <c r="AK51" s="211"/>
      <c r="AL51" s="211"/>
      <c r="AM51" s="211"/>
      <c r="AN51" s="211"/>
      <c r="AO51" s="211"/>
      <c r="AP51" s="211"/>
      <c r="AQ51" s="211"/>
      <c r="AR51" s="211"/>
      <c r="AS51" s="211"/>
      <c r="AT51" s="211"/>
      <c r="AU51" s="211"/>
      <c r="AV51" s="211"/>
      <c r="AW51" s="211"/>
      <c r="AX51" s="211"/>
    </row>
    <row r="52" spans="1:50" s="212" customFormat="1">
      <c r="A52" s="213" t="s">
        <v>19</v>
      </c>
      <c r="B52" s="219"/>
      <c r="C52" s="220"/>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7"/>
      <c r="AC52" s="213"/>
      <c r="AD52" s="217"/>
      <c r="AE52" s="233"/>
      <c r="AF52" s="211"/>
      <c r="AG52" s="211"/>
      <c r="AH52" s="211"/>
      <c r="AI52" s="211"/>
      <c r="AJ52" s="211"/>
      <c r="AK52" s="211"/>
      <c r="AL52" s="211"/>
      <c r="AM52" s="211"/>
      <c r="AN52" s="211"/>
      <c r="AO52" s="211"/>
      <c r="AP52" s="211"/>
      <c r="AQ52" s="211"/>
      <c r="AR52" s="211"/>
      <c r="AS52" s="211"/>
      <c r="AT52" s="211"/>
      <c r="AU52" s="211"/>
      <c r="AV52" s="211"/>
      <c r="AW52" s="211"/>
      <c r="AX52" s="211"/>
    </row>
    <row r="53" spans="1:50" s="212" customFormat="1">
      <c r="A53" s="211"/>
      <c r="B53" s="219"/>
      <c r="C53" s="220"/>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7"/>
      <c r="AC53" s="213"/>
      <c r="AD53" s="217"/>
      <c r="AE53" s="233"/>
      <c r="AF53" s="211"/>
      <c r="AG53" s="211"/>
      <c r="AH53" s="211"/>
      <c r="AI53" s="211"/>
      <c r="AJ53" s="211"/>
      <c r="AK53" s="211"/>
      <c r="AL53" s="211"/>
      <c r="AM53" s="211"/>
      <c r="AN53" s="211"/>
      <c r="AO53" s="211"/>
      <c r="AP53" s="211"/>
      <c r="AQ53" s="211"/>
      <c r="AR53" s="211"/>
      <c r="AS53" s="211"/>
      <c r="AT53" s="211"/>
      <c r="AU53" s="211"/>
      <c r="AV53" s="211"/>
      <c r="AW53" s="211"/>
      <c r="AX53" s="211"/>
    </row>
    <row r="54" spans="1:50" s="212" customFormat="1" ht="15">
      <c r="A54" s="197" t="s">
        <v>60</v>
      </c>
      <c r="B54" s="219"/>
      <c r="C54" s="220"/>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7"/>
      <c r="AC54" s="213"/>
      <c r="AD54" s="217"/>
      <c r="AE54" s="233"/>
      <c r="AF54" s="211"/>
      <c r="AG54" s="211"/>
      <c r="AH54" s="211"/>
      <c r="AI54" s="211"/>
      <c r="AJ54" s="211"/>
      <c r="AK54" s="211"/>
      <c r="AL54" s="211"/>
      <c r="AM54" s="211"/>
      <c r="AN54" s="211"/>
      <c r="AO54" s="211"/>
      <c r="AP54" s="211"/>
      <c r="AQ54" s="211"/>
      <c r="AR54" s="211"/>
      <c r="AS54" s="211"/>
      <c r="AT54" s="211"/>
      <c r="AU54" s="211"/>
      <c r="AV54" s="211"/>
      <c r="AW54" s="211"/>
      <c r="AX54" s="211"/>
    </row>
    <row r="55" spans="1:50" s="212" customFormat="1">
      <c r="A55" s="213" t="s">
        <v>229</v>
      </c>
      <c r="B55" s="219"/>
      <c r="C55" s="220"/>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7"/>
      <c r="AC55" s="213"/>
      <c r="AD55" s="217"/>
      <c r="AE55" s="233"/>
      <c r="AF55" s="211"/>
      <c r="AG55" s="211"/>
      <c r="AH55" s="211"/>
      <c r="AI55" s="211"/>
      <c r="AJ55" s="211"/>
      <c r="AK55" s="211"/>
      <c r="AL55" s="211"/>
      <c r="AM55" s="211"/>
      <c r="AN55" s="211"/>
      <c r="AO55" s="211"/>
      <c r="AP55" s="211"/>
      <c r="AQ55" s="211"/>
      <c r="AR55" s="211"/>
      <c r="AS55" s="211"/>
      <c r="AT55" s="211"/>
      <c r="AU55" s="211"/>
      <c r="AV55" s="211"/>
      <c r="AW55" s="211"/>
      <c r="AX55" s="211"/>
    </row>
    <row r="56" spans="1:50" s="212" customFormat="1">
      <c r="A56" s="213" t="s">
        <v>230</v>
      </c>
      <c r="B56" s="219"/>
      <c r="C56" s="220"/>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7"/>
      <c r="AC56" s="213"/>
      <c r="AD56" s="217"/>
      <c r="AE56" s="233"/>
      <c r="AF56" s="211"/>
      <c r="AG56" s="211"/>
      <c r="AH56" s="211"/>
      <c r="AI56" s="211"/>
      <c r="AJ56" s="211"/>
      <c r="AK56" s="211"/>
      <c r="AL56" s="211"/>
      <c r="AM56" s="211"/>
      <c r="AN56" s="211"/>
      <c r="AO56" s="211"/>
      <c r="AP56" s="211"/>
      <c r="AQ56" s="211"/>
      <c r="AR56" s="211"/>
      <c r="AS56" s="211"/>
      <c r="AT56" s="211"/>
      <c r="AU56" s="211"/>
      <c r="AV56" s="211"/>
      <c r="AW56" s="211"/>
      <c r="AX56" s="211"/>
    </row>
    <row r="57" spans="1:50" s="212" customFormat="1">
      <c r="A57" s="213" t="s">
        <v>19</v>
      </c>
      <c r="B57" s="219"/>
      <c r="C57" s="220"/>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7"/>
      <c r="AC57" s="213"/>
      <c r="AD57" s="217"/>
      <c r="AE57" s="233"/>
      <c r="AF57" s="211"/>
      <c r="AG57" s="211"/>
      <c r="AH57" s="211"/>
      <c r="AI57" s="211"/>
      <c r="AJ57" s="211"/>
      <c r="AK57" s="211"/>
      <c r="AL57" s="211"/>
      <c r="AM57" s="211"/>
      <c r="AN57" s="211"/>
      <c r="AO57" s="211"/>
      <c r="AP57" s="211"/>
      <c r="AQ57" s="211"/>
      <c r="AR57" s="211"/>
      <c r="AS57" s="211"/>
      <c r="AT57" s="211"/>
      <c r="AU57" s="211"/>
      <c r="AV57" s="211"/>
      <c r="AW57" s="211"/>
      <c r="AX57" s="211"/>
    </row>
    <row r="58" spans="1:50" s="212" customFormat="1" ht="15">
      <c r="A58" s="197"/>
      <c r="B58" s="198"/>
      <c r="C58" s="220"/>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7"/>
      <c r="AC58" s="213"/>
      <c r="AD58" s="217"/>
      <c r="AE58" s="233"/>
      <c r="AF58" s="211"/>
      <c r="AG58" s="211"/>
      <c r="AH58" s="211"/>
      <c r="AI58" s="211"/>
      <c r="AJ58" s="211"/>
      <c r="AK58" s="211"/>
      <c r="AL58" s="211"/>
      <c r="AM58" s="211"/>
      <c r="AN58" s="211"/>
      <c r="AO58" s="211"/>
      <c r="AP58" s="211"/>
      <c r="AQ58" s="211"/>
      <c r="AR58" s="211"/>
      <c r="AS58" s="211"/>
      <c r="AT58" s="211"/>
      <c r="AU58" s="211"/>
      <c r="AV58" s="211"/>
      <c r="AW58" s="211"/>
      <c r="AX58" s="211"/>
    </row>
    <row r="59" spans="1:50" s="212" customFormat="1">
      <c r="A59" s="213"/>
      <c r="B59" s="219"/>
      <c r="C59" s="220"/>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7"/>
      <c r="AC59" s="213"/>
      <c r="AD59" s="217"/>
      <c r="AE59" s="233"/>
      <c r="AF59" s="211"/>
      <c r="AG59" s="211"/>
      <c r="AH59" s="211"/>
      <c r="AI59" s="211"/>
      <c r="AJ59" s="211"/>
      <c r="AK59" s="211"/>
      <c r="AL59" s="211"/>
      <c r="AM59" s="211"/>
      <c r="AN59" s="211"/>
      <c r="AO59" s="211"/>
      <c r="AP59" s="211"/>
      <c r="AQ59" s="211"/>
      <c r="AR59" s="211"/>
      <c r="AS59" s="211"/>
      <c r="AT59" s="211"/>
      <c r="AU59" s="211"/>
      <c r="AV59" s="211"/>
      <c r="AW59" s="211"/>
      <c r="AX59" s="211"/>
    </row>
    <row r="60" spans="1:50" s="212" customFormat="1">
      <c r="A60" s="213"/>
      <c r="B60" s="219"/>
      <c r="C60" s="220"/>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23" t="s">
        <v>71</v>
      </c>
      <c r="AC60" s="224">
        <f>SUM($AC$47:$AC$59)</f>
        <v>0</v>
      </c>
      <c r="AD60" s="223" t="s">
        <v>67</v>
      </c>
      <c r="AE60" s="234">
        <f>SUM($AE$47:$AE$59)</f>
        <v>0</v>
      </c>
      <c r="AF60" s="211"/>
      <c r="AG60" s="211"/>
      <c r="AH60" s="211"/>
      <c r="AI60" s="211"/>
      <c r="AJ60" s="211"/>
      <c r="AK60" s="211"/>
      <c r="AL60" s="211"/>
      <c r="AM60" s="211"/>
      <c r="AN60" s="211"/>
      <c r="AO60" s="211"/>
      <c r="AP60" s="211"/>
      <c r="AQ60" s="211"/>
      <c r="AR60" s="211"/>
      <c r="AS60" s="211"/>
      <c r="AT60" s="211"/>
      <c r="AU60" s="211"/>
      <c r="AV60" s="211"/>
      <c r="AW60" s="211"/>
      <c r="AX60" s="211"/>
    </row>
    <row r="61" spans="1:50" s="212" customFormat="1" ht="15">
      <c r="A61" s="227" t="s">
        <v>161</v>
      </c>
      <c r="B61" s="228"/>
      <c r="C61" s="229"/>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30"/>
      <c r="AC61" s="231"/>
      <c r="AD61" s="230"/>
      <c r="AE61" s="232"/>
      <c r="AF61" s="211"/>
      <c r="AG61" s="211"/>
      <c r="AH61" s="211"/>
      <c r="AI61" s="211"/>
      <c r="AJ61" s="211"/>
      <c r="AK61" s="211"/>
      <c r="AL61" s="211"/>
      <c r="AM61" s="211"/>
      <c r="AN61" s="211"/>
      <c r="AO61" s="211"/>
      <c r="AP61" s="211"/>
      <c r="AQ61" s="211"/>
      <c r="AR61" s="211"/>
      <c r="AS61" s="211"/>
      <c r="AT61" s="211"/>
      <c r="AU61" s="211"/>
      <c r="AV61" s="211"/>
      <c r="AW61" s="211"/>
      <c r="AX61" s="211"/>
    </row>
    <row r="62" spans="1:50" s="212" customFormat="1">
      <c r="A62" s="213" t="s">
        <v>231</v>
      </c>
      <c r="B62" s="219"/>
      <c r="C62" s="220"/>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7"/>
      <c r="AC62" s="213"/>
      <c r="AD62" s="217"/>
      <c r="AE62" s="233"/>
      <c r="AF62" s="211"/>
      <c r="AG62" s="211"/>
      <c r="AH62" s="211"/>
      <c r="AI62" s="211"/>
      <c r="AJ62" s="211"/>
      <c r="AK62" s="211"/>
      <c r="AL62" s="211"/>
      <c r="AM62" s="211"/>
      <c r="AN62" s="211"/>
      <c r="AO62" s="211"/>
      <c r="AP62" s="211"/>
      <c r="AQ62" s="211"/>
      <c r="AR62" s="211"/>
      <c r="AS62" s="211"/>
      <c r="AT62" s="211"/>
      <c r="AU62" s="211"/>
      <c r="AV62" s="211"/>
      <c r="AW62" s="211"/>
      <c r="AX62" s="211"/>
    </row>
    <row r="63" spans="1:50" s="212" customFormat="1">
      <c r="A63" s="213" t="s">
        <v>232</v>
      </c>
      <c r="B63" s="219"/>
      <c r="C63" s="220"/>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7"/>
      <c r="AC63" s="213"/>
      <c r="AD63" s="217"/>
      <c r="AE63" s="233"/>
      <c r="AF63" s="211"/>
      <c r="AG63" s="211"/>
      <c r="AH63" s="211"/>
      <c r="AI63" s="211"/>
      <c r="AJ63" s="211"/>
      <c r="AK63" s="211"/>
      <c r="AL63" s="211"/>
      <c r="AM63" s="211"/>
      <c r="AN63" s="211"/>
      <c r="AO63" s="211"/>
      <c r="AP63" s="211"/>
      <c r="AQ63" s="211"/>
      <c r="AR63" s="211"/>
      <c r="AS63" s="211"/>
      <c r="AT63" s="211"/>
      <c r="AU63" s="211"/>
      <c r="AV63" s="211"/>
      <c r="AW63" s="211"/>
      <c r="AX63" s="211"/>
    </row>
    <row r="64" spans="1:50" s="212" customFormat="1">
      <c r="A64" s="213" t="s">
        <v>233</v>
      </c>
      <c r="B64" s="219"/>
      <c r="C64" s="220"/>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7"/>
      <c r="AC64" s="213"/>
      <c r="AD64" s="217"/>
      <c r="AE64" s="233"/>
      <c r="AF64" s="211"/>
      <c r="AG64" s="211"/>
      <c r="AH64" s="211"/>
      <c r="AI64" s="211"/>
      <c r="AJ64" s="211"/>
      <c r="AK64" s="211"/>
      <c r="AL64" s="211"/>
      <c r="AM64" s="211"/>
      <c r="AN64" s="211"/>
      <c r="AO64" s="211"/>
      <c r="AP64" s="211"/>
      <c r="AQ64" s="211"/>
      <c r="AR64" s="211"/>
      <c r="AS64" s="211"/>
      <c r="AT64" s="211"/>
      <c r="AU64" s="211"/>
      <c r="AV64" s="211"/>
      <c r="AW64" s="211"/>
      <c r="AX64" s="211"/>
    </row>
    <row r="65" spans="1:50" s="212" customFormat="1">
      <c r="A65" s="213" t="s">
        <v>234</v>
      </c>
      <c r="B65" s="219"/>
      <c r="C65" s="220"/>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7"/>
      <c r="AC65" s="213"/>
      <c r="AD65" s="217"/>
      <c r="AE65" s="233"/>
      <c r="AF65" s="211"/>
      <c r="AG65" s="211"/>
      <c r="AH65" s="211"/>
      <c r="AI65" s="211"/>
      <c r="AJ65" s="211"/>
      <c r="AK65" s="211"/>
      <c r="AL65" s="211"/>
      <c r="AM65" s="211"/>
      <c r="AN65" s="211"/>
      <c r="AO65" s="211"/>
      <c r="AP65" s="211"/>
      <c r="AQ65" s="211"/>
      <c r="AR65" s="211"/>
      <c r="AS65" s="211"/>
      <c r="AT65" s="211"/>
      <c r="AU65" s="211"/>
      <c r="AV65" s="211"/>
      <c r="AW65" s="211"/>
      <c r="AX65" s="211"/>
    </row>
    <row r="66" spans="1:50" s="212" customFormat="1">
      <c r="A66" s="213" t="s">
        <v>19</v>
      </c>
      <c r="B66" s="219"/>
      <c r="C66" s="220"/>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7"/>
      <c r="AC66" s="213"/>
      <c r="AD66" s="217"/>
      <c r="AE66" s="233"/>
      <c r="AF66" s="211"/>
      <c r="AG66" s="211"/>
      <c r="AH66" s="211"/>
      <c r="AI66" s="211"/>
      <c r="AJ66" s="211"/>
      <c r="AK66" s="211"/>
      <c r="AL66" s="211"/>
      <c r="AM66" s="211"/>
      <c r="AN66" s="211"/>
      <c r="AO66" s="211"/>
      <c r="AP66" s="211"/>
      <c r="AQ66" s="211"/>
      <c r="AR66" s="211"/>
      <c r="AS66" s="211"/>
      <c r="AT66" s="211"/>
      <c r="AU66" s="211"/>
      <c r="AV66" s="211"/>
      <c r="AW66" s="211"/>
      <c r="AX66" s="211"/>
    </row>
    <row r="67" spans="1:50" s="212" customFormat="1">
      <c r="A67" s="211"/>
      <c r="B67" s="219"/>
      <c r="C67" s="220"/>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7"/>
      <c r="AC67" s="213"/>
      <c r="AD67" s="217"/>
      <c r="AE67" s="233"/>
      <c r="AF67" s="211"/>
      <c r="AG67" s="211"/>
      <c r="AH67" s="211"/>
      <c r="AI67" s="211"/>
      <c r="AJ67" s="211"/>
      <c r="AK67" s="211"/>
      <c r="AL67" s="211"/>
      <c r="AM67" s="211"/>
      <c r="AN67" s="211"/>
      <c r="AO67" s="211"/>
      <c r="AP67" s="211"/>
      <c r="AQ67" s="211"/>
      <c r="AR67" s="211"/>
      <c r="AS67" s="211"/>
      <c r="AT67" s="211"/>
      <c r="AU67" s="211"/>
      <c r="AV67" s="211"/>
      <c r="AW67" s="211"/>
      <c r="AX67" s="211"/>
    </row>
    <row r="68" spans="1:50" s="212" customFormat="1" ht="15">
      <c r="A68" s="197" t="s">
        <v>60</v>
      </c>
      <c r="B68" s="219"/>
      <c r="C68" s="220"/>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7"/>
      <c r="AC68" s="213"/>
      <c r="AD68" s="217"/>
      <c r="AE68" s="233"/>
      <c r="AF68" s="211"/>
      <c r="AG68" s="211"/>
      <c r="AH68" s="211"/>
      <c r="AI68" s="211"/>
      <c r="AJ68" s="211"/>
      <c r="AK68" s="211"/>
      <c r="AL68" s="211"/>
      <c r="AM68" s="211"/>
      <c r="AN68" s="211"/>
      <c r="AO68" s="211"/>
      <c r="AP68" s="211"/>
      <c r="AQ68" s="211"/>
      <c r="AR68" s="211"/>
      <c r="AS68" s="211"/>
      <c r="AT68" s="211"/>
      <c r="AU68" s="211"/>
      <c r="AV68" s="211"/>
      <c r="AW68" s="211"/>
      <c r="AX68" s="211"/>
    </row>
    <row r="69" spans="1:50" s="212" customFormat="1">
      <c r="A69" s="213" t="s">
        <v>235</v>
      </c>
      <c r="B69" s="219"/>
      <c r="C69" s="220"/>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7"/>
      <c r="AC69" s="213"/>
      <c r="AD69" s="217"/>
      <c r="AE69" s="233"/>
      <c r="AF69" s="211"/>
      <c r="AG69" s="211"/>
      <c r="AH69" s="211"/>
      <c r="AI69" s="211"/>
      <c r="AJ69" s="211"/>
      <c r="AK69" s="211"/>
      <c r="AL69" s="211"/>
      <c r="AM69" s="211"/>
      <c r="AN69" s="211"/>
      <c r="AO69" s="211"/>
      <c r="AP69" s="211"/>
      <c r="AQ69" s="211"/>
      <c r="AR69" s="211"/>
      <c r="AS69" s="211"/>
      <c r="AT69" s="211"/>
      <c r="AU69" s="211"/>
      <c r="AV69" s="211"/>
      <c r="AW69" s="211"/>
      <c r="AX69" s="211"/>
    </row>
    <row r="70" spans="1:50" s="212" customFormat="1">
      <c r="A70" s="213" t="s">
        <v>236</v>
      </c>
      <c r="B70" s="219"/>
      <c r="C70" s="220"/>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7"/>
      <c r="AC70" s="213"/>
      <c r="AD70" s="217"/>
      <c r="AE70" s="233"/>
      <c r="AF70" s="211"/>
      <c r="AG70" s="211"/>
      <c r="AH70" s="211"/>
      <c r="AI70" s="211"/>
      <c r="AJ70" s="211"/>
      <c r="AK70" s="211"/>
      <c r="AL70" s="211"/>
      <c r="AM70" s="211"/>
      <c r="AN70" s="211"/>
      <c r="AO70" s="211"/>
      <c r="AP70" s="211"/>
      <c r="AQ70" s="211"/>
      <c r="AR70" s="211"/>
      <c r="AS70" s="211"/>
      <c r="AT70" s="211"/>
      <c r="AU70" s="211"/>
      <c r="AV70" s="211"/>
      <c r="AW70" s="211"/>
      <c r="AX70" s="211"/>
    </row>
    <row r="71" spans="1:50" s="212" customFormat="1">
      <c r="A71" s="213" t="s">
        <v>19</v>
      </c>
      <c r="B71" s="219"/>
      <c r="C71" s="220"/>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7"/>
      <c r="AC71" s="213"/>
      <c r="AD71" s="217"/>
      <c r="AE71" s="233"/>
      <c r="AF71" s="211"/>
      <c r="AG71" s="211"/>
      <c r="AH71" s="211"/>
      <c r="AI71" s="211"/>
      <c r="AJ71" s="211"/>
      <c r="AK71" s="211"/>
      <c r="AL71" s="211"/>
      <c r="AM71" s="211"/>
      <c r="AN71" s="211"/>
      <c r="AO71" s="211"/>
      <c r="AP71" s="211"/>
      <c r="AQ71" s="211"/>
      <c r="AR71" s="211"/>
      <c r="AS71" s="211"/>
      <c r="AT71" s="211"/>
      <c r="AU71" s="211"/>
      <c r="AV71" s="211"/>
      <c r="AW71" s="211"/>
      <c r="AX71" s="211"/>
    </row>
    <row r="72" spans="1:50" s="212" customFormat="1" ht="15">
      <c r="A72" s="197"/>
      <c r="B72" s="198"/>
      <c r="C72" s="220"/>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7"/>
      <c r="AC72" s="213"/>
      <c r="AD72" s="217"/>
      <c r="AE72" s="233"/>
      <c r="AF72" s="211"/>
      <c r="AG72" s="211"/>
      <c r="AH72" s="211"/>
      <c r="AI72" s="211"/>
      <c r="AJ72" s="211"/>
      <c r="AK72" s="211"/>
      <c r="AL72" s="211"/>
      <c r="AM72" s="211"/>
      <c r="AN72" s="211"/>
      <c r="AO72" s="211"/>
      <c r="AP72" s="211"/>
      <c r="AQ72" s="211"/>
      <c r="AR72" s="211"/>
      <c r="AS72" s="211"/>
      <c r="AT72" s="211"/>
      <c r="AU72" s="211"/>
      <c r="AV72" s="211"/>
      <c r="AW72" s="211"/>
      <c r="AX72" s="211"/>
    </row>
    <row r="73" spans="1:50" s="212" customFormat="1">
      <c r="A73" s="213"/>
      <c r="B73" s="219"/>
      <c r="C73" s="220"/>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7"/>
      <c r="AC73" s="213"/>
      <c r="AD73" s="217"/>
      <c r="AE73" s="233"/>
      <c r="AF73" s="211"/>
      <c r="AG73" s="211"/>
      <c r="AH73" s="211"/>
      <c r="AI73" s="211"/>
      <c r="AJ73" s="211"/>
      <c r="AK73" s="211"/>
      <c r="AL73" s="211"/>
      <c r="AM73" s="211"/>
      <c r="AN73" s="211"/>
      <c r="AO73" s="211"/>
      <c r="AP73" s="211"/>
      <c r="AQ73" s="211"/>
      <c r="AR73" s="211"/>
      <c r="AS73" s="211"/>
      <c r="AT73" s="211"/>
      <c r="AU73" s="211"/>
      <c r="AV73" s="211"/>
      <c r="AW73" s="211"/>
      <c r="AX73" s="211"/>
    </row>
    <row r="74" spans="1:50" s="212" customFormat="1">
      <c r="A74" s="213"/>
      <c r="B74" s="219"/>
      <c r="C74" s="220"/>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23" t="s">
        <v>72</v>
      </c>
      <c r="AC74" s="224">
        <f>SUM($AC$61:$AC$73)</f>
        <v>0</v>
      </c>
      <c r="AD74" s="223" t="s">
        <v>67</v>
      </c>
      <c r="AE74" s="234">
        <f>SUM($AE$61:$AE$73)</f>
        <v>0</v>
      </c>
      <c r="AF74" s="211"/>
      <c r="AG74" s="211"/>
      <c r="AH74" s="211"/>
      <c r="AI74" s="211"/>
      <c r="AJ74" s="211"/>
      <c r="AK74" s="211"/>
      <c r="AL74" s="211"/>
      <c r="AM74" s="211"/>
      <c r="AN74" s="211"/>
      <c r="AO74" s="211"/>
      <c r="AP74" s="211"/>
      <c r="AQ74" s="211"/>
      <c r="AR74" s="211"/>
      <c r="AS74" s="211"/>
      <c r="AT74" s="211"/>
      <c r="AU74" s="211"/>
      <c r="AV74" s="211"/>
      <c r="AW74" s="211"/>
      <c r="AX74" s="211"/>
    </row>
    <row r="75" spans="1:50" s="212" customFormat="1" ht="15">
      <c r="A75" s="227" t="s">
        <v>237</v>
      </c>
      <c r="B75" s="228"/>
      <c r="C75" s="229"/>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30"/>
      <c r="AC75" s="231"/>
      <c r="AD75" s="230"/>
      <c r="AE75" s="232"/>
      <c r="AF75" s="211"/>
      <c r="AG75" s="211"/>
      <c r="AH75" s="211"/>
      <c r="AI75" s="211"/>
      <c r="AJ75" s="211"/>
      <c r="AK75" s="211"/>
      <c r="AL75" s="211"/>
      <c r="AM75" s="211"/>
      <c r="AN75" s="211"/>
      <c r="AO75" s="211"/>
      <c r="AP75" s="211"/>
      <c r="AQ75" s="211"/>
      <c r="AR75" s="211"/>
      <c r="AS75" s="211"/>
      <c r="AT75" s="211"/>
      <c r="AU75" s="211"/>
      <c r="AV75" s="211"/>
      <c r="AW75" s="211"/>
      <c r="AX75" s="211"/>
    </row>
    <row r="76" spans="1:50" s="212" customFormat="1">
      <c r="A76" s="213" t="s">
        <v>238</v>
      </c>
      <c r="B76" s="219"/>
      <c r="C76" s="220"/>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7"/>
      <c r="AC76" s="213"/>
      <c r="AD76" s="217"/>
      <c r="AE76" s="233"/>
      <c r="AF76" s="211"/>
      <c r="AG76" s="211"/>
      <c r="AH76" s="211"/>
      <c r="AI76" s="211"/>
      <c r="AJ76" s="211"/>
      <c r="AK76" s="211"/>
      <c r="AL76" s="211"/>
      <c r="AM76" s="211"/>
      <c r="AN76" s="211"/>
      <c r="AO76" s="211"/>
      <c r="AP76" s="211"/>
      <c r="AQ76" s="211"/>
      <c r="AR76" s="211"/>
      <c r="AS76" s="211"/>
      <c r="AT76" s="211"/>
      <c r="AU76" s="211"/>
      <c r="AV76" s="211"/>
      <c r="AW76" s="211"/>
      <c r="AX76" s="211"/>
    </row>
    <row r="77" spans="1:50" s="212" customFormat="1">
      <c r="A77" s="213" t="s">
        <v>239</v>
      </c>
      <c r="B77" s="219"/>
      <c r="C77" s="220"/>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7"/>
      <c r="AC77" s="213"/>
      <c r="AD77" s="217"/>
      <c r="AE77" s="233"/>
      <c r="AF77" s="211"/>
      <c r="AG77" s="211"/>
      <c r="AH77" s="211"/>
      <c r="AI77" s="211"/>
      <c r="AJ77" s="211"/>
      <c r="AK77" s="211"/>
      <c r="AL77" s="211"/>
      <c r="AM77" s="211"/>
      <c r="AN77" s="211"/>
      <c r="AO77" s="211"/>
      <c r="AP77" s="211"/>
      <c r="AQ77" s="211"/>
      <c r="AR77" s="211"/>
      <c r="AS77" s="211"/>
      <c r="AT77" s="211"/>
      <c r="AU77" s="211"/>
      <c r="AV77" s="211"/>
      <c r="AW77" s="211"/>
      <c r="AX77" s="211"/>
    </row>
    <row r="78" spans="1:50" s="212" customFormat="1">
      <c r="A78" s="213" t="s">
        <v>240</v>
      </c>
      <c r="B78" s="219"/>
      <c r="C78" s="220"/>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7"/>
      <c r="AC78" s="213"/>
      <c r="AD78" s="217"/>
      <c r="AE78" s="233"/>
      <c r="AF78" s="211"/>
      <c r="AG78" s="211"/>
      <c r="AH78" s="211"/>
      <c r="AI78" s="211"/>
      <c r="AJ78" s="211"/>
      <c r="AK78" s="211"/>
      <c r="AL78" s="211"/>
      <c r="AM78" s="211"/>
      <c r="AN78" s="211"/>
      <c r="AO78" s="211"/>
      <c r="AP78" s="211"/>
      <c r="AQ78" s="211"/>
      <c r="AR78" s="211"/>
      <c r="AS78" s="211"/>
      <c r="AT78" s="211"/>
      <c r="AU78" s="211"/>
      <c r="AV78" s="211"/>
      <c r="AW78" s="211"/>
      <c r="AX78" s="211"/>
    </row>
    <row r="79" spans="1:50" s="212" customFormat="1">
      <c r="A79" s="213" t="s">
        <v>241</v>
      </c>
      <c r="B79" s="219"/>
      <c r="C79" s="220"/>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7"/>
      <c r="AC79" s="213"/>
      <c r="AD79" s="217"/>
      <c r="AE79" s="233"/>
      <c r="AF79" s="211"/>
      <c r="AG79" s="211"/>
      <c r="AH79" s="211"/>
      <c r="AI79" s="211"/>
      <c r="AJ79" s="211"/>
      <c r="AK79" s="211"/>
      <c r="AL79" s="211"/>
      <c r="AM79" s="211"/>
      <c r="AN79" s="211"/>
      <c r="AO79" s="211"/>
      <c r="AP79" s="211"/>
      <c r="AQ79" s="211"/>
      <c r="AR79" s="211"/>
      <c r="AS79" s="211"/>
      <c r="AT79" s="211"/>
      <c r="AU79" s="211"/>
      <c r="AV79" s="211"/>
      <c r="AW79" s="211"/>
      <c r="AX79" s="211"/>
    </row>
    <row r="80" spans="1:50" s="212" customFormat="1">
      <c r="A80" s="213" t="s">
        <v>19</v>
      </c>
      <c r="B80" s="219"/>
      <c r="C80" s="220"/>
      <c r="D80" s="215"/>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7"/>
      <c r="AC80" s="213"/>
      <c r="AD80" s="217"/>
      <c r="AE80" s="233"/>
      <c r="AF80" s="211"/>
      <c r="AG80" s="211"/>
      <c r="AH80" s="211"/>
      <c r="AI80" s="211"/>
      <c r="AJ80" s="211"/>
      <c r="AK80" s="211"/>
      <c r="AL80" s="211"/>
      <c r="AM80" s="211"/>
      <c r="AN80" s="211"/>
      <c r="AO80" s="211"/>
      <c r="AP80" s="211"/>
      <c r="AQ80" s="211"/>
      <c r="AR80" s="211"/>
      <c r="AS80" s="211"/>
      <c r="AT80" s="211"/>
      <c r="AU80" s="211"/>
      <c r="AV80" s="211"/>
      <c r="AW80" s="211"/>
      <c r="AX80" s="211"/>
    </row>
    <row r="81" spans="1:50" s="212" customFormat="1">
      <c r="A81" s="211"/>
      <c r="B81" s="219"/>
      <c r="C81" s="220"/>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7"/>
      <c r="AC81" s="213"/>
      <c r="AD81" s="217"/>
      <c r="AE81" s="233"/>
      <c r="AF81" s="211"/>
      <c r="AG81" s="211"/>
      <c r="AH81" s="211"/>
      <c r="AI81" s="211"/>
      <c r="AJ81" s="211"/>
      <c r="AK81" s="211"/>
      <c r="AL81" s="211"/>
      <c r="AM81" s="211"/>
      <c r="AN81" s="211"/>
      <c r="AO81" s="211"/>
      <c r="AP81" s="211"/>
      <c r="AQ81" s="211"/>
      <c r="AR81" s="211"/>
      <c r="AS81" s="211"/>
      <c r="AT81" s="211"/>
      <c r="AU81" s="211"/>
      <c r="AV81" s="211"/>
      <c r="AW81" s="211"/>
      <c r="AX81" s="211"/>
    </row>
    <row r="82" spans="1:50" s="212" customFormat="1" ht="15">
      <c r="A82" s="197" t="s">
        <v>60</v>
      </c>
      <c r="B82" s="219"/>
      <c r="C82" s="220"/>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7"/>
      <c r="AC82" s="213"/>
      <c r="AD82" s="217"/>
      <c r="AE82" s="233"/>
      <c r="AF82" s="211"/>
      <c r="AG82" s="211"/>
      <c r="AH82" s="211"/>
      <c r="AI82" s="211"/>
      <c r="AJ82" s="211"/>
      <c r="AK82" s="211"/>
      <c r="AL82" s="211"/>
      <c r="AM82" s="211"/>
      <c r="AN82" s="211"/>
      <c r="AO82" s="211"/>
      <c r="AP82" s="211"/>
      <c r="AQ82" s="211"/>
      <c r="AR82" s="211"/>
      <c r="AS82" s="211"/>
      <c r="AT82" s="211"/>
      <c r="AU82" s="211"/>
      <c r="AV82" s="211"/>
      <c r="AW82" s="211"/>
      <c r="AX82" s="211"/>
    </row>
    <row r="83" spans="1:50" s="212" customFormat="1">
      <c r="A83" s="213" t="s">
        <v>242</v>
      </c>
      <c r="B83" s="219"/>
      <c r="C83" s="220"/>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7"/>
      <c r="AC83" s="213"/>
      <c r="AD83" s="217"/>
      <c r="AE83" s="233"/>
      <c r="AF83" s="211"/>
      <c r="AG83" s="211"/>
      <c r="AH83" s="211"/>
      <c r="AI83" s="211"/>
      <c r="AJ83" s="211"/>
      <c r="AK83" s="211"/>
      <c r="AL83" s="211"/>
      <c r="AM83" s="211"/>
      <c r="AN83" s="211"/>
      <c r="AO83" s="211"/>
      <c r="AP83" s="211"/>
      <c r="AQ83" s="211"/>
      <c r="AR83" s="211"/>
      <c r="AS83" s="211"/>
      <c r="AT83" s="211"/>
      <c r="AU83" s="211"/>
      <c r="AV83" s="211"/>
      <c r="AW83" s="211"/>
      <c r="AX83" s="211"/>
    </row>
    <row r="84" spans="1:50" s="212" customFormat="1">
      <c r="A84" s="213" t="s">
        <v>243</v>
      </c>
      <c r="B84" s="219"/>
      <c r="C84" s="220"/>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7"/>
      <c r="AC84" s="213"/>
      <c r="AD84" s="217"/>
      <c r="AE84" s="233"/>
      <c r="AF84" s="211"/>
      <c r="AG84" s="211"/>
      <c r="AH84" s="211"/>
      <c r="AI84" s="211"/>
      <c r="AJ84" s="211"/>
      <c r="AK84" s="211"/>
      <c r="AL84" s="211"/>
      <c r="AM84" s="211"/>
      <c r="AN84" s="211"/>
      <c r="AO84" s="211"/>
      <c r="AP84" s="211"/>
      <c r="AQ84" s="211"/>
      <c r="AR84" s="211"/>
      <c r="AS84" s="211"/>
      <c r="AT84" s="211"/>
      <c r="AU84" s="211"/>
      <c r="AV84" s="211"/>
      <c r="AW84" s="211"/>
      <c r="AX84" s="211"/>
    </row>
    <row r="85" spans="1:50" s="212" customFormat="1">
      <c r="A85" s="213" t="s">
        <v>19</v>
      </c>
      <c r="B85" s="219"/>
      <c r="C85" s="220"/>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7"/>
      <c r="AC85" s="213"/>
      <c r="AD85" s="217"/>
      <c r="AE85" s="233"/>
      <c r="AF85" s="211"/>
      <c r="AG85" s="211"/>
      <c r="AH85" s="211"/>
      <c r="AI85" s="211"/>
      <c r="AJ85" s="211"/>
      <c r="AK85" s="211"/>
      <c r="AL85" s="211"/>
      <c r="AM85" s="211"/>
      <c r="AN85" s="211"/>
      <c r="AO85" s="211"/>
      <c r="AP85" s="211"/>
      <c r="AQ85" s="211"/>
      <c r="AR85" s="211"/>
      <c r="AS85" s="211"/>
      <c r="AT85" s="211"/>
      <c r="AU85" s="211"/>
      <c r="AV85" s="211"/>
      <c r="AW85" s="211"/>
      <c r="AX85" s="211"/>
    </row>
    <row r="86" spans="1:50" s="212" customFormat="1" ht="15">
      <c r="A86" s="197"/>
      <c r="B86" s="198"/>
      <c r="C86" s="220"/>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7"/>
      <c r="AC86" s="213"/>
      <c r="AD86" s="217"/>
      <c r="AE86" s="233"/>
      <c r="AF86" s="211"/>
      <c r="AG86" s="211"/>
      <c r="AH86" s="211"/>
      <c r="AI86" s="211"/>
      <c r="AJ86" s="211"/>
      <c r="AK86" s="211"/>
      <c r="AL86" s="211"/>
      <c r="AM86" s="211"/>
      <c r="AN86" s="211"/>
      <c r="AO86" s="211"/>
      <c r="AP86" s="211"/>
      <c r="AQ86" s="211"/>
      <c r="AR86" s="211"/>
      <c r="AS86" s="211"/>
      <c r="AT86" s="211"/>
      <c r="AU86" s="211"/>
      <c r="AV86" s="211"/>
      <c r="AW86" s="211"/>
      <c r="AX86" s="211"/>
    </row>
    <row r="87" spans="1:50" s="212" customFormat="1">
      <c r="A87" s="213"/>
      <c r="B87" s="219"/>
      <c r="C87" s="220"/>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7"/>
      <c r="AC87" s="213"/>
      <c r="AD87" s="217"/>
      <c r="AE87" s="233"/>
      <c r="AF87" s="211"/>
      <c r="AG87" s="211"/>
      <c r="AH87" s="211"/>
      <c r="AI87" s="211"/>
      <c r="AJ87" s="211"/>
      <c r="AK87" s="211"/>
      <c r="AL87" s="211"/>
      <c r="AM87" s="211"/>
      <c r="AN87" s="211"/>
      <c r="AO87" s="211"/>
      <c r="AP87" s="211"/>
      <c r="AQ87" s="211"/>
      <c r="AR87" s="211"/>
      <c r="AS87" s="211"/>
      <c r="AT87" s="211"/>
      <c r="AU87" s="211"/>
      <c r="AV87" s="211"/>
      <c r="AW87" s="211"/>
      <c r="AX87" s="211"/>
    </row>
    <row r="88" spans="1:50" s="212" customFormat="1">
      <c r="A88" s="213"/>
      <c r="B88" s="219"/>
      <c r="C88" s="220"/>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23" t="s">
        <v>316</v>
      </c>
      <c r="AC88" s="224">
        <f>SUM($AC$75:$AC$87)</f>
        <v>0</v>
      </c>
      <c r="AD88" s="223" t="s">
        <v>67</v>
      </c>
      <c r="AE88" s="234">
        <f>SUM($AE$75:$AE$87)</f>
        <v>0</v>
      </c>
      <c r="AF88" s="211"/>
      <c r="AG88" s="211"/>
      <c r="AH88" s="211"/>
      <c r="AI88" s="211"/>
      <c r="AJ88" s="211"/>
      <c r="AK88" s="211"/>
      <c r="AL88" s="211"/>
      <c r="AM88" s="211"/>
      <c r="AN88" s="211"/>
      <c r="AO88" s="211"/>
      <c r="AP88" s="211"/>
      <c r="AQ88" s="211"/>
      <c r="AR88" s="211"/>
      <c r="AS88" s="211"/>
      <c r="AT88" s="211"/>
      <c r="AU88" s="211"/>
      <c r="AV88" s="211"/>
      <c r="AW88" s="211"/>
      <c r="AX88" s="211"/>
    </row>
    <row r="89" spans="1:50" s="212" customFormat="1" ht="15">
      <c r="A89" s="227" t="s">
        <v>244</v>
      </c>
      <c r="B89" s="228"/>
      <c r="C89" s="229"/>
      <c r="D89" s="210"/>
      <c r="E89" s="210"/>
      <c r="F89" s="210"/>
      <c r="G89" s="210"/>
      <c r="H89" s="210"/>
      <c r="I89" s="210"/>
      <c r="J89" s="210"/>
      <c r="K89" s="210"/>
      <c r="L89" s="210"/>
      <c r="M89" s="210"/>
      <c r="N89" s="210"/>
      <c r="O89" s="210"/>
      <c r="P89" s="210"/>
      <c r="Q89" s="210"/>
      <c r="R89" s="210"/>
      <c r="S89" s="210"/>
      <c r="T89" s="210"/>
      <c r="U89" s="210"/>
      <c r="V89" s="210"/>
      <c r="W89" s="210"/>
      <c r="X89" s="210"/>
      <c r="Y89" s="210"/>
      <c r="Z89" s="210"/>
      <c r="AA89" s="210"/>
      <c r="AB89" s="230"/>
      <c r="AC89" s="231"/>
      <c r="AD89" s="230"/>
      <c r="AE89" s="232"/>
      <c r="AF89" s="211"/>
      <c r="AG89" s="211"/>
      <c r="AH89" s="211"/>
      <c r="AI89" s="211"/>
      <c r="AJ89" s="211"/>
      <c r="AK89" s="211"/>
      <c r="AL89" s="211"/>
      <c r="AM89" s="211"/>
      <c r="AN89" s="211"/>
      <c r="AO89" s="211"/>
      <c r="AP89" s="211"/>
      <c r="AQ89" s="211"/>
      <c r="AR89" s="211"/>
      <c r="AS89" s="211"/>
      <c r="AT89" s="211"/>
      <c r="AU89" s="211"/>
      <c r="AV89" s="211"/>
      <c r="AW89" s="211"/>
      <c r="AX89" s="211"/>
    </row>
    <row r="90" spans="1:50" s="212" customFormat="1">
      <c r="A90" s="213" t="s">
        <v>245</v>
      </c>
      <c r="B90" s="219"/>
      <c r="C90" s="220"/>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7"/>
      <c r="AC90" s="213"/>
      <c r="AD90" s="217"/>
      <c r="AE90" s="233"/>
      <c r="AF90" s="211"/>
      <c r="AG90" s="211"/>
      <c r="AH90" s="211"/>
      <c r="AI90" s="211"/>
      <c r="AJ90" s="211"/>
      <c r="AK90" s="211"/>
      <c r="AL90" s="211"/>
      <c r="AM90" s="211"/>
      <c r="AN90" s="211"/>
      <c r="AO90" s="211"/>
      <c r="AP90" s="211"/>
      <c r="AQ90" s="211"/>
      <c r="AR90" s="211"/>
      <c r="AS90" s="211"/>
      <c r="AT90" s="211"/>
      <c r="AU90" s="211"/>
      <c r="AV90" s="211"/>
      <c r="AW90" s="211"/>
      <c r="AX90" s="211"/>
    </row>
    <row r="91" spans="1:50" s="212" customFormat="1">
      <c r="A91" s="213" t="s">
        <v>246</v>
      </c>
      <c r="B91" s="219"/>
      <c r="C91" s="220"/>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7"/>
      <c r="AC91" s="213"/>
      <c r="AD91" s="217"/>
      <c r="AE91" s="233"/>
      <c r="AF91" s="211"/>
      <c r="AG91" s="211"/>
      <c r="AH91" s="211"/>
      <c r="AI91" s="211"/>
      <c r="AJ91" s="211"/>
      <c r="AK91" s="211"/>
      <c r="AL91" s="211"/>
      <c r="AM91" s="211"/>
      <c r="AN91" s="211"/>
      <c r="AO91" s="211"/>
      <c r="AP91" s="211"/>
      <c r="AQ91" s="211"/>
      <c r="AR91" s="211"/>
      <c r="AS91" s="211"/>
      <c r="AT91" s="211"/>
      <c r="AU91" s="211"/>
      <c r="AV91" s="211"/>
      <c r="AW91" s="211"/>
      <c r="AX91" s="211"/>
    </row>
    <row r="92" spans="1:50" s="212" customFormat="1">
      <c r="A92" s="213" t="s">
        <v>247</v>
      </c>
      <c r="B92" s="219"/>
      <c r="C92" s="220"/>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7"/>
      <c r="AC92" s="213"/>
      <c r="AD92" s="217"/>
      <c r="AE92" s="233"/>
      <c r="AF92" s="211"/>
      <c r="AG92" s="211"/>
      <c r="AH92" s="211"/>
      <c r="AI92" s="211"/>
      <c r="AJ92" s="211"/>
      <c r="AK92" s="211"/>
      <c r="AL92" s="211"/>
      <c r="AM92" s="211"/>
      <c r="AN92" s="211"/>
      <c r="AO92" s="211"/>
      <c r="AP92" s="211"/>
      <c r="AQ92" s="211"/>
      <c r="AR92" s="211"/>
      <c r="AS92" s="211"/>
      <c r="AT92" s="211"/>
      <c r="AU92" s="211"/>
      <c r="AV92" s="211"/>
      <c r="AW92" s="211"/>
      <c r="AX92" s="211"/>
    </row>
    <row r="93" spans="1:50" s="212" customFormat="1">
      <c r="A93" s="213" t="s">
        <v>248</v>
      </c>
      <c r="B93" s="219"/>
      <c r="C93" s="220"/>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7"/>
      <c r="AC93" s="213"/>
      <c r="AD93" s="217"/>
      <c r="AE93" s="233"/>
      <c r="AF93" s="211"/>
      <c r="AG93" s="211"/>
      <c r="AH93" s="211"/>
      <c r="AI93" s="211"/>
      <c r="AJ93" s="211"/>
      <c r="AK93" s="211"/>
      <c r="AL93" s="211"/>
      <c r="AM93" s="211"/>
      <c r="AN93" s="211"/>
      <c r="AO93" s="211"/>
      <c r="AP93" s="211"/>
      <c r="AQ93" s="211"/>
      <c r="AR93" s="211"/>
      <c r="AS93" s="211"/>
      <c r="AT93" s="211"/>
      <c r="AU93" s="211"/>
      <c r="AV93" s="211"/>
      <c r="AW93" s="211"/>
      <c r="AX93" s="211"/>
    </row>
    <row r="94" spans="1:50" s="212" customFormat="1">
      <c r="A94" s="213" t="s">
        <v>19</v>
      </c>
      <c r="B94" s="219"/>
      <c r="C94" s="220"/>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7"/>
      <c r="AC94" s="213"/>
      <c r="AD94" s="217"/>
      <c r="AE94" s="233"/>
      <c r="AF94" s="211"/>
      <c r="AG94" s="211"/>
      <c r="AH94" s="211"/>
      <c r="AI94" s="211"/>
      <c r="AJ94" s="211"/>
      <c r="AK94" s="211"/>
      <c r="AL94" s="211"/>
      <c r="AM94" s="211"/>
      <c r="AN94" s="211"/>
      <c r="AO94" s="211"/>
      <c r="AP94" s="211"/>
      <c r="AQ94" s="211"/>
      <c r="AR94" s="211"/>
      <c r="AS94" s="211"/>
      <c r="AT94" s="211"/>
      <c r="AU94" s="211"/>
      <c r="AV94" s="211"/>
      <c r="AW94" s="211"/>
      <c r="AX94" s="211"/>
    </row>
    <row r="95" spans="1:50" s="212" customFormat="1">
      <c r="A95" s="211"/>
      <c r="B95" s="219"/>
      <c r="C95" s="220"/>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7"/>
      <c r="AC95" s="213"/>
      <c r="AD95" s="217"/>
      <c r="AE95" s="233"/>
      <c r="AF95" s="211"/>
      <c r="AG95" s="211"/>
      <c r="AH95" s="211"/>
      <c r="AI95" s="211"/>
      <c r="AJ95" s="211"/>
      <c r="AK95" s="211"/>
      <c r="AL95" s="211"/>
      <c r="AM95" s="211"/>
      <c r="AN95" s="211"/>
      <c r="AO95" s="211"/>
      <c r="AP95" s="211"/>
      <c r="AQ95" s="211"/>
      <c r="AR95" s="211"/>
      <c r="AS95" s="211"/>
      <c r="AT95" s="211"/>
      <c r="AU95" s="211"/>
      <c r="AV95" s="211"/>
      <c r="AW95" s="211"/>
      <c r="AX95" s="211"/>
    </row>
    <row r="96" spans="1:50" s="212" customFormat="1" ht="15">
      <c r="A96" s="197" t="s">
        <v>60</v>
      </c>
      <c r="B96" s="219"/>
      <c r="C96" s="220"/>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7"/>
      <c r="AC96" s="213"/>
      <c r="AD96" s="217"/>
      <c r="AE96" s="233"/>
      <c r="AF96" s="211"/>
      <c r="AG96" s="211"/>
      <c r="AH96" s="211"/>
      <c r="AI96" s="211"/>
      <c r="AJ96" s="211"/>
      <c r="AK96" s="211"/>
      <c r="AL96" s="211"/>
      <c r="AM96" s="211"/>
      <c r="AN96" s="211"/>
      <c r="AO96" s="211"/>
      <c r="AP96" s="211"/>
      <c r="AQ96" s="211"/>
      <c r="AR96" s="211"/>
      <c r="AS96" s="211"/>
      <c r="AT96" s="211"/>
      <c r="AU96" s="211"/>
      <c r="AV96" s="211"/>
      <c r="AW96" s="211"/>
      <c r="AX96" s="211"/>
    </row>
    <row r="97" spans="1:50" s="212" customFormat="1">
      <c r="A97" s="213" t="s">
        <v>249</v>
      </c>
      <c r="B97" s="219"/>
      <c r="C97" s="220"/>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7"/>
      <c r="AC97" s="213"/>
      <c r="AD97" s="217"/>
      <c r="AE97" s="233"/>
      <c r="AF97" s="211"/>
      <c r="AG97" s="211"/>
      <c r="AH97" s="211"/>
      <c r="AI97" s="211"/>
      <c r="AJ97" s="211"/>
      <c r="AK97" s="211"/>
      <c r="AL97" s="211"/>
      <c r="AM97" s="211"/>
      <c r="AN97" s="211"/>
      <c r="AO97" s="211"/>
      <c r="AP97" s="211"/>
      <c r="AQ97" s="211"/>
      <c r="AR97" s="211"/>
      <c r="AS97" s="211"/>
      <c r="AT97" s="211"/>
      <c r="AU97" s="211"/>
      <c r="AV97" s="211"/>
      <c r="AW97" s="211"/>
      <c r="AX97" s="211"/>
    </row>
    <row r="98" spans="1:50" s="212" customFormat="1">
      <c r="A98" s="213" t="s">
        <v>250</v>
      </c>
      <c r="B98" s="219"/>
      <c r="C98" s="220"/>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7"/>
      <c r="AC98" s="213"/>
      <c r="AD98" s="217"/>
      <c r="AE98" s="233"/>
      <c r="AF98" s="211"/>
      <c r="AG98" s="211"/>
      <c r="AH98" s="211"/>
      <c r="AI98" s="211"/>
      <c r="AJ98" s="211"/>
      <c r="AK98" s="211"/>
      <c r="AL98" s="211"/>
      <c r="AM98" s="211"/>
      <c r="AN98" s="211"/>
      <c r="AO98" s="211"/>
      <c r="AP98" s="211"/>
      <c r="AQ98" s="211"/>
      <c r="AR98" s="211"/>
      <c r="AS98" s="211"/>
      <c r="AT98" s="211"/>
      <c r="AU98" s="211"/>
      <c r="AV98" s="211"/>
      <c r="AW98" s="211"/>
      <c r="AX98" s="211"/>
    </row>
    <row r="99" spans="1:50" s="212" customFormat="1">
      <c r="A99" s="213" t="s">
        <v>19</v>
      </c>
      <c r="B99" s="219"/>
      <c r="C99" s="220"/>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7"/>
      <c r="AC99" s="213"/>
      <c r="AD99" s="217"/>
      <c r="AE99" s="233"/>
      <c r="AF99" s="211"/>
      <c r="AG99" s="211"/>
      <c r="AH99" s="211"/>
      <c r="AI99" s="211"/>
      <c r="AJ99" s="211"/>
      <c r="AK99" s="211"/>
      <c r="AL99" s="211"/>
      <c r="AM99" s="211"/>
      <c r="AN99" s="211"/>
      <c r="AO99" s="211"/>
      <c r="AP99" s="211"/>
      <c r="AQ99" s="211"/>
      <c r="AR99" s="211"/>
      <c r="AS99" s="211"/>
      <c r="AT99" s="211"/>
      <c r="AU99" s="211"/>
      <c r="AV99" s="211"/>
      <c r="AW99" s="211"/>
      <c r="AX99" s="211"/>
    </row>
    <row r="100" spans="1:50" s="212" customFormat="1" ht="15">
      <c r="A100" s="197"/>
      <c r="B100" s="198"/>
      <c r="C100" s="220"/>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7"/>
      <c r="AC100" s="213"/>
      <c r="AD100" s="217"/>
      <c r="AE100" s="233"/>
      <c r="AF100" s="211"/>
      <c r="AG100" s="211"/>
      <c r="AH100" s="211"/>
      <c r="AI100" s="211"/>
      <c r="AJ100" s="211"/>
      <c r="AK100" s="211"/>
      <c r="AL100" s="211"/>
      <c r="AM100" s="211"/>
      <c r="AN100" s="211"/>
      <c r="AO100" s="211"/>
      <c r="AP100" s="211"/>
      <c r="AQ100" s="211"/>
      <c r="AR100" s="211"/>
      <c r="AS100" s="211"/>
      <c r="AT100" s="211"/>
      <c r="AU100" s="211"/>
      <c r="AV100" s="211"/>
      <c r="AW100" s="211"/>
      <c r="AX100" s="211"/>
    </row>
    <row r="101" spans="1:50" s="212" customFormat="1">
      <c r="A101" s="213"/>
      <c r="B101" s="219"/>
      <c r="C101" s="220"/>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7"/>
      <c r="AC101" s="213"/>
      <c r="AD101" s="217"/>
      <c r="AE101" s="233"/>
      <c r="AF101" s="211"/>
      <c r="AG101" s="211"/>
      <c r="AH101" s="211"/>
      <c r="AI101" s="211"/>
      <c r="AJ101" s="211"/>
      <c r="AK101" s="211"/>
      <c r="AL101" s="211"/>
      <c r="AM101" s="211"/>
      <c r="AN101" s="211"/>
      <c r="AO101" s="211"/>
      <c r="AP101" s="211"/>
      <c r="AQ101" s="211"/>
      <c r="AR101" s="211"/>
      <c r="AS101" s="211"/>
      <c r="AT101" s="211"/>
      <c r="AU101" s="211"/>
      <c r="AV101" s="211"/>
      <c r="AW101" s="211"/>
      <c r="AX101" s="211"/>
    </row>
    <row r="102" spans="1:50" s="212" customFormat="1">
      <c r="A102" s="213"/>
      <c r="B102" s="219"/>
      <c r="C102" s="220"/>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23" t="s">
        <v>315</v>
      </c>
      <c r="AC102" s="224">
        <f>SUM($AC$89:$AC$101)</f>
        <v>0</v>
      </c>
      <c r="AD102" s="223" t="s">
        <v>67</v>
      </c>
      <c r="AE102" s="234">
        <f>SUM($AE$89:$AE$101)</f>
        <v>0</v>
      </c>
      <c r="AF102" s="211"/>
      <c r="AG102" s="211"/>
      <c r="AH102" s="211"/>
      <c r="AI102" s="211"/>
      <c r="AJ102" s="211"/>
      <c r="AK102" s="211"/>
      <c r="AL102" s="211"/>
      <c r="AM102" s="211"/>
      <c r="AN102" s="211"/>
      <c r="AO102" s="211"/>
      <c r="AP102" s="211"/>
      <c r="AQ102" s="211"/>
      <c r="AR102" s="211"/>
      <c r="AS102" s="211"/>
      <c r="AT102" s="211"/>
      <c r="AU102" s="211"/>
      <c r="AV102" s="211"/>
      <c r="AW102" s="211"/>
      <c r="AX102" s="211"/>
    </row>
    <row r="103" spans="1:50" s="212" customFormat="1" ht="15">
      <c r="A103" s="227" t="s">
        <v>251</v>
      </c>
      <c r="B103" s="228"/>
      <c r="C103" s="229"/>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230"/>
      <c r="AC103" s="231"/>
      <c r="AD103" s="230"/>
      <c r="AE103" s="232"/>
      <c r="AF103" s="211"/>
      <c r="AG103" s="211"/>
      <c r="AH103" s="211"/>
      <c r="AI103" s="211"/>
      <c r="AJ103" s="211"/>
      <c r="AK103" s="211"/>
      <c r="AL103" s="211"/>
      <c r="AM103" s="211"/>
      <c r="AN103" s="211"/>
      <c r="AO103" s="211"/>
      <c r="AP103" s="211"/>
      <c r="AQ103" s="211"/>
      <c r="AR103" s="211"/>
      <c r="AS103" s="211"/>
      <c r="AT103" s="211"/>
      <c r="AU103" s="211"/>
      <c r="AV103" s="211"/>
      <c r="AW103" s="211"/>
      <c r="AX103" s="211"/>
    </row>
    <row r="104" spans="1:50" s="212" customFormat="1">
      <c r="A104" s="213" t="s">
        <v>252</v>
      </c>
      <c r="B104" s="219"/>
      <c r="C104" s="220"/>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7"/>
      <c r="AC104" s="213"/>
      <c r="AD104" s="217"/>
      <c r="AE104" s="233"/>
      <c r="AF104" s="211"/>
      <c r="AG104" s="211"/>
      <c r="AH104" s="211"/>
      <c r="AI104" s="211"/>
      <c r="AJ104" s="211"/>
      <c r="AK104" s="211"/>
      <c r="AL104" s="211"/>
      <c r="AM104" s="211"/>
      <c r="AN104" s="211"/>
      <c r="AO104" s="211"/>
      <c r="AP104" s="211"/>
      <c r="AQ104" s="211"/>
      <c r="AR104" s="211"/>
      <c r="AS104" s="211"/>
      <c r="AT104" s="211"/>
      <c r="AU104" s="211"/>
      <c r="AV104" s="211"/>
      <c r="AW104" s="211"/>
      <c r="AX104" s="211"/>
    </row>
    <row r="105" spans="1:50" s="212" customFormat="1">
      <c r="A105" s="213" t="s">
        <v>253</v>
      </c>
      <c r="B105" s="219"/>
      <c r="C105" s="220"/>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7"/>
      <c r="AC105" s="213"/>
      <c r="AD105" s="217"/>
      <c r="AE105" s="233"/>
      <c r="AF105" s="211"/>
      <c r="AG105" s="211"/>
      <c r="AH105" s="211"/>
      <c r="AI105" s="211"/>
      <c r="AJ105" s="211"/>
      <c r="AK105" s="211"/>
      <c r="AL105" s="211"/>
      <c r="AM105" s="211"/>
      <c r="AN105" s="211"/>
      <c r="AO105" s="211"/>
      <c r="AP105" s="211"/>
      <c r="AQ105" s="211"/>
      <c r="AR105" s="211"/>
      <c r="AS105" s="211"/>
      <c r="AT105" s="211"/>
      <c r="AU105" s="211"/>
      <c r="AV105" s="211"/>
      <c r="AW105" s="211"/>
      <c r="AX105" s="211"/>
    </row>
    <row r="106" spans="1:50" s="212" customFormat="1">
      <c r="A106" s="213" t="s">
        <v>254</v>
      </c>
      <c r="B106" s="219"/>
      <c r="C106" s="220"/>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7"/>
      <c r="AC106" s="213"/>
      <c r="AD106" s="217"/>
      <c r="AE106" s="233"/>
      <c r="AF106" s="211"/>
      <c r="AG106" s="211"/>
      <c r="AH106" s="211"/>
      <c r="AI106" s="211"/>
      <c r="AJ106" s="211"/>
      <c r="AK106" s="211"/>
      <c r="AL106" s="211"/>
      <c r="AM106" s="211"/>
      <c r="AN106" s="211"/>
      <c r="AO106" s="211"/>
      <c r="AP106" s="211"/>
      <c r="AQ106" s="211"/>
      <c r="AR106" s="211"/>
      <c r="AS106" s="211"/>
      <c r="AT106" s="211"/>
      <c r="AU106" s="211"/>
      <c r="AV106" s="211"/>
      <c r="AW106" s="211"/>
      <c r="AX106" s="211"/>
    </row>
    <row r="107" spans="1:50" s="212" customFormat="1">
      <c r="A107" s="213" t="s">
        <v>255</v>
      </c>
      <c r="B107" s="219"/>
      <c r="C107" s="220"/>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7"/>
      <c r="AC107" s="213"/>
      <c r="AD107" s="217"/>
      <c r="AE107" s="233"/>
      <c r="AF107" s="211"/>
      <c r="AG107" s="211"/>
      <c r="AH107" s="211"/>
      <c r="AI107" s="211"/>
      <c r="AJ107" s="211"/>
      <c r="AK107" s="211"/>
      <c r="AL107" s="211"/>
      <c r="AM107" s="211"/>
      <c r="AN107" s="211"/>
      <c r="AO107" s="211"/>
      <c r="AP107" s="211"/>
      <c r="AQ107" s="211"/>
      <c r="AR107" s="211"/>
      <c r="AS107" s="211"/>
      <c r="AT107" s="211"/>
      <c r="AU107" s="211"/>
      <c r="AV107" s="211"/>
      <c r="AW107" s="211"/>
      <c r="AX107" s="211"/>
    </row>
    <row r="108" spans="1:50" s="212" customFormat="1">
      <c r="A108" s="213" t="s">
        <v>19</v>
      </c>
      <c r="B108" s="219"/>
      <c r="C108" s="220"/>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7"/>
      <c r="AC108" s="213"/>
      <c r="AD108" s="217"/>
      <c r="AE108" s="233"/>
      <c r="AF108" s="211"/>
      <c r="AG108" s="211"/>
      <c r="AH108" s="211"/>
      <c r="AI108" s="211"/>
      <c r="AJ108" s="211"/>
      <c r="AK108" s="211"/>
      <c r="AL108" s="211"/>
      <c r="AM108" s="211"/>
      <c r="AN108" s="211"/>
      <c r="AO108" s="211"/>
      <c r="AP108" s="211"/>
      <c r="AQ108" s="211"/>
      <c r="AR108" s="211"/>
      <c r="AS108" s="211"/>
      <c r="AT108" s="211"/>
      <c r="AU108" s="211"/>
      <c r="AV108" s="211"/>
      <c r="AW108" s="211"/>
      <c r="AX108" s="211"/>
    </row>
    <row r="109" spans="1:50" s="212" customFormat="1">
      <c r="A109" s="211"/>
      <c r="B109" s="219"/>
      <c r="C109" s="220"/>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7"/>
      <c r="AC109" s="213"/>
      <c r="AD109" s="217"/>
      <c r="AE109" s="233"/>
      <c r="AF109" s="211"/>
      <c r="AG109" s="211"/>
      <c r="AH109" s="211"/>
      <c r="AI109" s="211"/>
      <c r="AJ109" s="211"/>
      <c r="AK109" s="211"/>
      <c r="AL109" s="211"/>
      <c r="AM109" s="211"/>
      <c r="AN109" s="211"/>
      <c r="AO109" s="211"/>
      <c r="AP109" s="211"/>
      <c r="AQ109" s="211"/>
      <c r="AR109" s="211"/>
      <c r="AS109" s="211"/>
      <c r="AT109" s="211"/>
      <c r="AU109" s="211"/>
      <c r="AV109" s="211"/>
      <c r="AW109" s="211"/>
      <c r="AX109" s="211"/>
    </row>
    <row r="110" spans="1:50" s="212" customFormat="1" ht="15">
      <c r="A110" s="197" t="s">
        <v>60</v>
      </c>
      <c r="B110" s="219"/>
      <c r="C110" s="220"/>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7"/>
      <c r="AC110" s="213"/>
      <c r="AD110" s="217"/>
      <c r="AE110" s="233"/>
      <c r="AF110" s="211"/>
      <c r="AG110" s="211"/>
      <c r="AH110" s="211"/>
      <c r="AI110" s="211"/>
      <c r="AJ110" s="211"/>
      <c r="AK110" s="211"/>
      <c r="AL110" s="211"/>
      <c r="AM110" s="211"/>
      <c r="AN110" s="211"/>
      <c r="AO110" s="211"/>
      <c r="AP110" s="211"/>
      <c r="AQ110" s="211"/>
      <c r="AR110" s="211"/>
      <c r="AS110" s="211"/>
      <c r="AT110" s="211"/>
      <c r="AU110" s="211"/>
      <c r="AV110" s="211"/>
      <c r="AW110" s="211"/>
      <c r="AX110" s="211"/>
    </row>
    <row r="111" spans="1:50" s="212" customFormat="1">
      <c r="A111" s="213" t="s">
        <v>256</v>
      </c>
      <c r="B111" s="219"/>
      <c r="C111" s="220"/>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7"/>
      <c r="AC111" s="213"/>
      <c r="AD111" s="217"/>
      <c r="AE111" s="233"/>
      <c r="AF111" s="211"/>
      <c r="AG111" s="211"/>
      <c r="AH111" s="211"/>
      <c r="AI111" s="211"/>
      <c r="AJ111" s="211"/>
      <c r="AK111" s="211"/>
      <c r="AL111" s="211"/>
      <c r="AM111" s="211"/>
      <c r="AN111" s="211"/>
      <c r="AO111" s="211"/>
      <c r="AP111" s="211"/>
      <c r="AQ111" s="211"/>
      <c r="AR111" s="211"/>
      <c r="AS111" s="211"/>
      <c r="AT111" s="211"/>
      <c r="AU111" s="211"/>
      <c r="AV111" s="211"/>
      <c r="AW111" s="211"/>
      <c r="AX111" s="211"/>
    </row>
    <row r="112" spans="1:50" s="212" customFormat="1">
      <c r="A112" s="213" t="s">
        <v>257</v>
      </c>
      <c r="B112" s="219"/>
      <c r="C112" s="220"/>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7"/>
      <c r="AC112" s="213"/>
      <c r="AD112" s="217"/>
      <c r="AE112" s="233"/>
      <c r="AF112" s="211"/>
      <c r="AG112" s="211"/>
      <c r="AH112" s="211"/>
      <c r="AI112" s="211"/>
      <c r="AJ112" s="211"/>
      <c r="AK112" s="211"/>
      <c r="AL112" s="211"/>
      <c r="AM112" s="211"/>
      <c r="AN112" s="211"/>
      <c r="AO112" s="211"/>
      <c r="AP112" s="211"/>
      <c r="AQ112" s="211"/>
      <c r="AR112" s="211"/>
      <c r="AS112" s="211"/>
      <c r="AT112" s="211"/>
      <c r="AU112" s="211"/>
      <c r="AV112" s="211"/>
      <c r="AW112" s="211"/>
      <c r="AX112" s="211"/>
    </row>
    <row r="113" spans="1:50" s="212" customFormat="1">
      <c r="A113" s="213" t="s">
        <v>19</v>
      </c>
      <c r="B113" s="219"/>
      <c r="C113" s="220"/>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7"/>
      <c r="AC113" s="213"/>
      <c r="AD113" s="217"/>
      <c r="AE113" s="233"/>
      <c r="AF113" s="211"/>
      <c r="AG113" s="211"/>
      <c r="AH113" s="211"/>
      <c r="AI113" s="211"/>
      <c r="AJ113" s="211"/>
      <c r="AK113" s="211"/>
      <c r="AL113" s="211"/>
      <c r="AM113" s="211"/>
      <c r="AN113" s="211"/>
      <c r="AO113" s="211"/>
      <c r="AP113" s="211"/>
      <c r="AQ113" s="211"/>
      <c r="AR113" s="211"/>
      <c r="AS113" s="211"/>
      <c r="AT113" s="211"/>
      <c r="AU113" s="211"/>
      <c r="AV113" s="211"/>
      <c r="AW113" s="211"/>
      <c r="AX113" s="211"/>
    </row>
    <row r="114" spans="1:50" s="212" customFormat="1" ht="15">
      <c r="A114" s="197"/>
      <c r="B114" s="198"/>
      <c r="C114" s="220"/>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7"/>
      <c r="AC114" s="213"/>
      <c r="AD114" s="217"/>
      <c r="AE114" s="233"/>
      <c r="AF114" s="211"/>
      <c r="AG114" s="211"/>
      <c r="AH114" s="211"/>
      <c r="AI114" s="211"/>
      <c r="AJ114" s="211"/>
      <c r="AK114" s="211"/>
      <c r="AL114" s="211"/>
      <c r="AM114" s="211"/>
      <c r="AN114" s="211"/>
      <c r="AO114" s="211"/>
      <c r="AP114" s="211"/>
      <c r="AQ114" s="211"/>
      <c r="AR114" s="211"/>
      <c r="AS114" s="211"/>
      <c r="AT114" s="211"/>
      <c r="AU114" s="211"/>
      <c r="AV114" s="211"/>
      <c r="AW114" s="211"/>
      <c r="AX114" s="211"/>
    </row>
    <row r="115" spans="1:50" s="212" customFormat="1">
      <c r="A115" s="213"/>
      <c r="B115" s="219"/>
      <c r="C115" s="220"/>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7"/>
      <c r="AC115" s="213"/>
      <c r="AD115" s="217"/>
      <c r="AE115" s="233"/>
      <c r="AF115" s="211"/>
      <c r="AG115" s="211"/>
      <c r="AH115" s="211"/>
      <c r="AI115" s="211"/>
      <c r="AJ115" s="211"/>
      <c r="AK115" s="211"/>
      <c r="AL115" s="211"/>
      <c r="AM115" s="211"/>
      <c r="AN115" s="211"/>
      <c r="AO115" s="211"/>
      <c r="AP115" s="211"/>
      <c r="AQ115" s="211"/>
      <c r="AR115" s="211"/>
      <c r="AS115" s="211"/>
      <c r="AT115" s="211"/>
      <c r="AU115" s="211"/>
      <c r="AV115" s="211"/>
      <c r="AW115" s="211"/>
      <c r="AX115" s="211"/>
    </row>
    <row r="116" spans="1:50" s="212" customFormat="1">
      <c r="A116" s="213"/>
      <c r="B116" s="219"/>
      <c r="C116" s="220"/>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23" t="s">
        <v>314</v>
      </c>
      <c r="AC116" s="224">
        <f>SUM($AC$103:$AC$115)</f>
        <v>0</v>
      </c>
      <c r="AD116" s="223" t="s">
        <v>67</v>
      </c>
      <c r="AE116" s="234">
        <f>SUM($AE$103:$AE$115)</f>
        <v>0</v>
      </c>
      <c r="AF116" s="211"/>
      <c r="AG116" s="211"/>
      <c r="AH116" s="211"/>
      <c r="AI116" s="211"/>
      <c r="AJ116" s="211"/>
      <c r="AK116" s="211"/>
      <c r="AL116" s="211"/>
      <c r="AM116" s="211"/>
      <c r="AN116" s="211"/>
      <c r="AO116" s="211"/>
      <c r="AP116" s="211"/>
      <c r="AQ116" s="211"/>
      <c r="AR116" s="211"/>
      <c r="AS116" s="211"/>
      <c r="AT116" s="211"/>
      <c r="AU116" s="211"/>
      <c r="AV116" s="211"/>
      <c r="AW116" s="211"/>
      <c r="AX116" s="211"/>
    </row>
    <row r="117" spans="1:50" s="212" customFormat="1" ht="15">
      <c r="A117" s="227" t="s">
        <v>258</v>
      </c>
      <c r="B117" s="228"/>
      <c r="C117" s="229"/>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c r="AA117" s="210"/>
      <c r="AB117" s="230"/>
      <c r="AC117" s="231"/>
      <c r="AD117" s="230"/>
      <c r="AE117" s="232"/>
      <c r="AF117" s="211"/>
      <c r="AG117" s="211"/>
      <c r="AH117" s="211"/>
      <c r="AI117" s="211"/>
      <c r="AJ117" s="211"/>
      <c r="AK117" s="211"/>
      <c r="AL117" s="211"/>
      <c r="AM117" s="211"/>
      <c r="AN117" s="211"/>
      <c r="AO117" s="211"/>
      <c r="AP117" s="211"/>
      <c r="AQ117" s="211"/>
      <c r="AR117" s="211"/>
      <c r="AS117" s="211"/>
      <c r="AT117" s="211"/>
      <c r="AU117" s="211"/>
      <c r="AV117" s="211"/>
      <c r="AW117" s="211"/>
      <c r="AX117" s="211"/>
    </row>
    <row r="118" spans="1:50" s="212" customFormat="1">
      <c r="A118" s="213" t="s">
        <v>259</v>
      </c>
      <c r="B118" s="219"/>
      <c r="C118" s="220"/>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7"/>
      <c r="AC118" s="213"/>
      <c r="AD118" s="217"/>
      <c r="AE118" s="233"/>
      <c r="AF118" s="211"/>
      <c r="AG118" s="211"/>
      <c r="AH118" s="211"/>
      <c r="AI118" s="211"/>
      <c r="AJ118" s="211"/>
      <c r="AK118" s="211"/>
      <c r="AL118" s="211"/>
      <c r="AM118" s="211"/>
      <c r="AN118" s="211"/>
      <c r="AO118" s="211"/>
      <c r="AP118" s="211"/>
      <c r="AQ118" s="211"/>
      <c r="AR118" s="211"/>
      <c r="AS118" s="211"/>
      <c r="AT118" s="211"/>
      <c r="AU118" s="211"/>
      <c r="AV118" s="211"/>
      <c r="AW118" s="211"/>
      <c r="AX118" s="211"/>
    </row>
    <row r="119" spans="1:50" s="212" customFormat="1">
      <c r="A119" s="213" t="s">
        <v>260</v>
      </c>
      <c r="B119" s="219"/>
      <c r="C119" s="220"/>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7"/>
      <c r="AC119" s="213"/>
      <c r="AD119" s="217"/>
      <c r="AE119" s="233"/>
      <c r="AF119" s="211"/>
      <c r="AG119" s="211"/>
      <c r="AH119" s="211"/>
      <c r="AI119" s="211"/>
      <c r="AJ119" s="211"/>
      <c r="AK119" s="211"/>
      <c r="AL119" s="211"/>
      <c r="AM119" s="211"/>
      <c r="AN119" s="211"/>
      <c r="AO119" s="211"/>
      <c r="AP119" s="211"/>
      <c r="AQ119" s="211"/>
      <c r="AR119" s="211"/>
      <c r="AS119" s="211"/>
      <c r="AT119" s="211"/>
      <c r="AU119" s="211"/>
      <c r="AV119" s="211"/>
      <c r="AW119" s="211"/>
      <c r="AX119" s="211"/>
    </row>
    <row r="120" spans="1:50" s="212" customFormat="1">
      <c r="A120" s="213" t="s">
        <v>261</v>
      </c>
      <c r="B120" s="219"/>
      <c r="C120" s="220"/>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7"/>
      <c r="AC120" s="213"/>
      <c r="AD120" s="217"/>
      <c r="AE120" s="233"/>
      <c r="AF120" s="211"/>
      <c r="AG120" s="211"/>
      <c r="AH120" s="211"/>
      <c r="AI120" s="211"/>
      <c r="AJ120" s="211"/>
      <c r="AK120" s="211"/>
      <c r="AL120" s="211"/>
      <c r="AM120" s="211"/>
      <c r="AN120" s="211"/>
      <c r="AO120" s="211"/>
      <c r="AP120" s="211"/>
      <c r="AQ120" s="211"/>
      <c r="AR120" s="211"/>
      <c r="AS120" s="211"/>
      <c r="AT120" s="211"/>
      <c r="AU120" s="211"/>
      <c r="AV120" s="211"/>
      <c r="AW120" s="211"/>
      <c r="AX120" s="211"/>
    </row>
    <row r="121" spans="1:50" s="212" customFormat="1">
      <c r="A121" s="213" t="s">
        <v>262</v>
      </c>
      <c r="B121" s="219"/>
      <c r="C121" s="220"/>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7"/>
      <c r="AC121" s="213"/>
      <c r="AD121" s="217"/>
      <c r="AE121" s="233"/>
      <c r="AF121" s="211"/>
      <c r="AG121" s="211"/>
      <c r="AH121" s="211"/>
      <c r="AI121" s="211"/>
      <c r="AJ121" s="211"/>
      <c r="AK121" s="211"/>
      <c r="AL121" s="211"/>
      <c r="AM121" s="211"/>
      <c r="AN121" s="211"/>
      <c r="AO121" s="211"/>
      <c r="AP121" s="211"/>
      <c r="AQ121" s="211"/>
      <c r="AR121" s="211"/>
      <c r="AS121" s="211"/>
      <c r="AT121" s="211"/>
      <c r="AU121" s="211"/>
      <c r="AV121" s="211"/>
      <c r="AW121" s="211"/>
      <c r="AX121" s="211"/>
    </row>
    <row r="122" spans="1:50" s="212" customFormat="1">
      <c r="A122" s="213" t="s">
        <v>19</v>
      </c>
      <c r="B122" s="219"/>
      <c r="C122" s="220"/>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7"/>
      <c r="AC122" s="213"/>
      <c r="AD122" s="217"/>
      <c r="AE122" s="233"/>
      <c r="AF122" s="211"/>
      <c r="AG122" s="211"/>
      <c r="AH122" s="211"/>
      <c r="AI122" s="211"/>
      <c r="AJ122" s="211"/>
      <c r="AK122" s="211"/>
      <c r="AL122" s="211"/>
      <c r="AM122" s="211"/>
      <c r="AN122" s="211"/>
      <c r="AO122" s="211"/>
      <c r="AP122" s="211"/>
      <c r="AQ122" s="211"/>
      <c r="AR122" s="211"/>
      <c r="AS122" s="211"/>
      <c r="AT122" s="211"/>
      <c r="AU122" s="211"/>
      <c r="AV122" s="211"/>
      <c r="AW122" s="211"/>
      <c r="AX122" s="211"/>
    </row>
    <row r="123" spans="1:50" s="212" customFormat="1">
      <c r="A123" s="211"/>
      <c r="B123" s="219"/>
      <c r="C123" s="220"/>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7"/>
      <c r="AC123" s="213"/>
      <c r="AD123" s="217"/>
      <c r="AE123" s="233"/>
      <c r="AF123" s="211"/>
      <c r="AG123" s="211"/>
      <c r="AH123" s="211"/>
      <c r="AI123" s="211"/>
      <c r="AJ123" s="211"/>
      <c r="AK123" s="211"/>
      <c r="AL123" s="211"/>
      <c r="AM123" s="211"/>
      <c r="AN123" s="211"/>
      <c r="AO123" s="211"/>
      <c r="AP123" s="211"/>
      <c r="AQ123" s="211"/>
      <c r="AR123" s="211"/>
      <c r="AS123" s="211"/>
      <c r="AT123" s="211"/>
      <c r="AU123" s="211"/>
      <c r="AV123" s="211"/>
      <c r="AW123" s="211"/>
      <c r="AX123" s="211"/>
    </row>
    <row r="124" spans="1:50" s="212" customFormat="1" ht="15">
      <c r="A124" s="197" t="s">
        <v>60</v>
      </c>
      <c r="B124" s="219"/>
      <c r="C124" s="220"/>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7"/>
      <c r="AC124" s="213"/>
      <c r="AD124" s="217"/>
      <c r="AE124" s="233"/>
      <c r="AF124" s="211"/>
      <c r="AG124" s="211"/>
      <c r="AH124" s="211"/>
      <c r="AI124" s="211"/>
      <c r="AJ124" s="211"/>
      <c r="AK124" s="211"/>
      <c r="AL124" s="211"/>
      <c r="AM124" s="211"/>
      <c r="AN124" s="211"/>
      <c r="AO124" s="211"/>
      <c r="AP124" s="211"/>
      <c r="AQ124" s="211"/>
      <c r="AR124" s="211"/>
      <c r="AS124" s="211"/>
      <c r="AT124" s="211"/>
      <c r="AU124" s="211"/>
      <c r="AV124" s="211"/>
      <c r="AW124" s="211"/>
      <c r="AX124" s="211"/>
    </row>
    <row r="125" spans="1:50" s="212" customFormat="1">
      <c r="A125" s="213" t="s">
        <v>263</v>
      </c>
      <c r="B125" s="219"/>
      <c r="C125" s="220"/>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7"/>
      <c r="AC125" s="213"/>
      <c r="AD125" s="217"/>
      <c r="AE125" s="233"/>
      <c r="AF125" s="211"/>
      <c r="AG125" s="211"/>
      <c r="AH125" s="211"/>
      <c r="AI125" s="211"/>
      <c r="AJ125" s="211"/>
      <c r="AK125" s="211"/>
      <c r="AL125" s="211"/>
      <c r="AM125" s="211"/>
      <c r="AN125" s="211"/>
      <c r="AO125" s="211"/>
      <c r="AP125" s="211"/>
      <c r="AQ125" s="211"/>
      <c r="AR125" s="211"/>
      <c r="AS125" s="211"/>
      <c r="AT125" s="211"/>
      <c r="AU125" s="211"/>
      <c r="AV125" s="211"/>
      <c r="AW125" s="211"/>
      <c r="AX125" s="211"/>
    </row>
    <row r="126" spans="1:50" s="212" customFormat="1">
      <c r="A126" s="213" t="s">
        <v>264</v>
      </c>
      <c r="B126" s="219"/>
      <c r="C126" s="220"/>
      <c r="D126" s="215"/>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c r="AA126" s="215"/>
      <c r="AB126" s="217"/>
      <c r="AC126" s="213"/>
      <c r="AD126" s="217"/>
      <c r="AE126" s="233"/>
      <c r="AF126" s="211"/>
      <c r="AG126" s="211"/>
      <c r="AH126" s="211"/>
      <c r="AI126" s="211"/>
      <c r="AJ126" s="211"/>
      <c r="AK126" s="211"/>
      <c r="AL126" s="211"/>
      <c r="AM126" s="211"/>
      <c r="AN126" s="211"/>
      <c r="AO126" s="211"/>
      <c r="AP126" s="211"/>
      <c r="AQ126" s="211"/>
      <c r="AR126" s="211"/>
      <c r="AS126" s="211"/>
      <c r="AT126" s="211"/>
      <c r="AU126" s="211"/>
      <c r="AV126" s="211"/>
      <c r="AW126" s="211"/>
      <c r="AX126" s="211"/>
    </row>
    <row r="127" spans="1:50" s="212" customFormat="1">
      <c r="A127" s="213" t="s">
        <v>19</v>
      </c>
      <c r="B127" s="219"/>
      <c r="C127" s="220"/>
      <c r="D127" s="215"/>
      <c r="E127" s="215"/>
      <c r="F127" s="215"/>
      <c r="G127" s="215"/>
      <c r="H127" s="215"/>
      <c r="I127" s="215"/>
      <c r="J127" s="215"/>
      <c r="K127" s="215"/>
      <c r="L127" s="215"/>
      <c r="M127" s="215"/>
      <c r="N127" s="215"/>
      <c r="O127" s="215"/>
      <c r="P127" s="215"/>
      <c r="Q127" s="215"/>
      <c r="R127" s="215"/>
      <c r="S127" s="215"/>
      <c r="T127" s="215"/>
      <c r="U127" s="215"/>
      <c r="V127" s="215"/>
      <c r="W127" s="215"/>
      <c r="X127" s="215"/>
      <c r="Y127" s="215"/>
      <c r="Z127" s="215"/>
      <c r="AA127" s="215"/>
      <c r="AB127" s="217"/>
      <c r="AC127" s="213"/>
      <c r="AD127" s="217"/>
      <c r="AE127" s="233"/>
      <c r="AF127" s="211"/>
      <c r="AG127" s="211"/>
      <c r="AH127" s="211"/>
      <c r="AI127" s="211"/>
      <c r="AJ127" s="211"/>
      <c r="AK127" s="211"/>
      <c r="AL127" s="211"/>
      <c r="AM127" s="211"/>
      <c r="AN127" s="211"/>
      <c r="AO127" s="211"/>
      <c r="AP127" s="211"/>
      <c r="AQ127" s="211"/>
      <c r="AR127" s="211"/>
      <c r="AS127" s="211"/>
      <c r="AT127" s="211"/>
      <c r="AU127" s="211"/>
      <c r="AV127" s="211"/>
      <c r="AW127" s="211"/>
      <c r="AX127" s="211"/>
    </row>
    <row r="128" spans="1:50" s="212" customFormat="1" ht="15">
      <c r="A128" s="197"/>
      <c r="B128" s="198"/>
      <c r="C128" s="220"/>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7"/>
      <c r="AC128" s="213"/>
      <c r="AD128" s="217"/>
      <c r="AE128" s="233"/>
      <c r="AF128" s="211"/>
      <c r="AG128" s="211"/>
      <c r="AH128" s="211"/>
      <c r="AI128" s="211"/>
      <c r="AJ128" s="211"/>
      <c r="AK128" s="211"/>
      <c r="AL128" s="211"/>
      <c r="AM128" s="211"/>
      <c r="AN128" s="211"/>
      <c r="AO128" s="211"/>
      <c r="AP128" s="211"/>
      <c r="AQ128" s="211"/>
      <c r="AR128" s="211"/>
      <c r="AS128" s="211"/>
      <c r="AT128" s="211"/>
      <c r="AU128" s="211"/>
      <c r="AV128" s="211"/>
      <c r="AW128" s="211"/>
      <c r="AX128" s="211"/>
    </row>
    <row r="129" spans="1:50" s="212" customFormat="1">
      <c r="A129" s="213"/>
      <c r="B129" s="219"/>
      <c r="C129" s="220"/>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7"/>
      <c r="AC129" s="213"/>
      <c r="AD129" s="217"/>
      <c r="AE129" s="233"/>
      <c r="AF129" s="211"/>
      <c r="AG129" s="211"/>
      <c r="AH129" s="211"/>
      <c r="AI129" s="211"/>
      <c r="AJ129" s="211"/>
      <c r="AK129" s="211"/>
      <c r="AL129" s="211"/>
      <c r="AM129" s="211"/>
      <c r="AN129" s="211"/>
      <c r="AO129" s="211"/>
      <c r="AP129" s="211"/>
      <c r="AQ129" s="211"/>
      <c r="AR129" s="211"/>
      <c r="AS129" s="211"/>
      <c r="AT129" s="211"/>
      <c r="AU129" s="211"/>
      <c r="AV129" s="211"/>
      <c r="AW129" s="211"/>
      <c r="AX129" s="211"/>
    </row>
    <row r="130" spans="1:50" s="212" customFormat="1">
      <c r="A130" s="213"/>
      <c r="B130" s="219"/>
      <c r="C130" s="220"/>
      <c r="D130" s="215"/>
      <c r="E130" s="215"/>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23" t="s">
        <v>313</v>
      </c>
      <c r="AC130" s="224">
        <f>SUM($AC$117:$AC$129)</f>
        <v>0</v>
      </c>
      <c r="AD130" s="223" t="s">
        <v>67</v>
      </c>
      <c r="AE130" s="234">
        <f>SUM($AE$117:$AE$129)</f>
        <v>0</v>
      </c>
      <c r="AF130" s="211"/>
      <c r="AG130" s="211"/>
      <c r="AH130" s="211"/>
      <c r="AI130" s="211"/>
      <c r="AJ130" s="211"/>
      <c r="AK130" s="211"/>
      <c r="AL130" s="211"/>
      <c r="AM130" s="211"/>
      <c r="AN130" s="211"/>
      <c r="AO130" s="211"/>
      <c r="AP130" s="211"/>
      <c r="AQ130" s="211"/>
      <c r="AR130" s="211"/>
      <c r="AS130" s="211"/>
      <c r="AT130" s="211"/>
      <c r="AU130" s="211"/>
      <c r="AV130" s="211"/>
      <c r="AW130" s="211"/>
      <c r="AX130" s="211"/>
    </row>
    <row r="131" spans="1:50" s="212" customFormat="1" ht="15">
      <c r="A131" s="227" t="s">
        <v>265</v>
      </c>
      <c r="B131" s="228"/>
      <c r="C131" s="229"/>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c r="AA131" s="210"/>
      <c r="AB131" s="230"/>
      <c r="AC131" s="231"/>
      <c r="AD131" s="230"/>
      <c r="AE131" s="232"/>
      <c r="AF131" s="211"/>
      <c r="AG131" s="211"/>
      <c r="AH131" s="211"/>
      <c r="AI131" s="211"/>
      <c r="AJ131" s="211"/>
      <c r="AK131" s="211"/>
      <c r="AL131" s="211"/>
      <c r="AM131" s="211"/>
      <c r="AN131" s="211"/>
      <c r="AO131" s="211"/>
      <c r="AP131" s="211"/>
      <c r="AQ131" s="211"/>
      <c r="AR131" s="211"/>
      <c r="AS131" s="211"/>
      <c r="AT131" s="211"/>
      <c r="AU131" s="211"/>
      <c r="AV131" s="211"/>
      <c r="AW131" s="211"/>
      <c r="AX131" s="211"/>
    </row>
    <row r="132" spans="1:50" s="212" customFormat="1">
      <c r="A132" s="213" t="s">
        <v>266</v>
      </c>
      <c r="B132" s="219"/>
      <c r="C132" s="220"/>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c r="AA132" s="215"/>
      <c r="AB132" s="217"/>
      <c r="AC132" s="213"/>
      <c r="AD132" s="217"/>
      <c r="AE132" s="233"/>
      <c r="AF132" s="211"/>
      <c r="AG132" s="211"/>
      <c r="AH132" s="211"/>
      <c r="AI132" s="211"/>
      <c r="AJ132" s="211"/>
      <c r="AK132" s="211"/>
      <c r="AL132" s="211"/>
      <c r="AM132" s="211"/>
      <c r="AN132" s="211"/>
      <c r="AO132" s="211"/>
      <c r="AP132" s="211"/>
      <c r="AQ132" s="211"/>
      <c r="AR132" s="211"/>
      <c r="AS132" s="211"/>
      <c r="AT132" s="211"/>
      <c r="AU132" s="211"/>
      <c r="AV132" s="211"/>
      <c r="AW132" s="211"/>
      <c r="AX132" s="211"/>
    </row>
    <row r="133" spans="1:50" s="212" customFormat="1">
      <c r="A133" s="213" t="s">
        <v>267</v>
      </c>
      <c r="B133" s="219"/>
      <c r="C133" s="220"/>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7"/>
      <c r="AC133" s="213"/>
      <c r="AD133" s="217"/>
      <c r="AE133" s="233"/>
      <c r="AF133" s="211"/>
      <c r="AG133" s="211"/>
      <c r="AH133" s="211"/>
      <c r="AI133" s="211"/>
      <c r="AJ133" s="211"/>
      <c r="AK133" s="211"/>
      <c r="AL133" s="211"/>
      <c r="AM133" s="211"/>
      <c r="AN133" s="211"/>
      <c r="AO133" s="211"/>
      <c r="AP133" s="211"/>
      <c r="AQ133" s="211"/>
      <c r="AR133" s="211"/>
      <c r="AS133" s="211"/>
      <c r="AT133" s="211"/>
      <c r="AU133" s="211"/>
      <c r="AV133" s="211"/>
      <c r="AW133" s="211"/>
      <c r="AX133" s="211"/>
    </row>
    <row r="134" spans="1:50" s="212" customFormat="1">
      <c r="A134" s="213" t="s">
        <v>268</v>
      </c>
      <c r="B134" s="219"/>
      <c r="C134" s="220"/>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7"/>
      <c r="AC134" s="213"/>
      <c r="AD134" s="217"/>
      <c r="AE134" s="233"/>
      <c r="AF134" s="211"/>
      <c r="AG134" s="211"/>
      <c r="AH134" s="211"/>
      <c r="AI134" s="211"/>
      <c r="AJ134" s="211"/>
      <c r="AK134" s="211"/>
      <c r="AL134" s="211"/>
      <c r="AM134" s="211"/>
      <c r="AN134" s="211"/>
      <c r="AO134" s="211"/>
      <c r="AP134" s="211"/>
      <c r="AQ134" s="211"/>
      <c r="AR134" s="211"/>
      <c r="AS134" s="211"/>
      <c r="AT134" s="211"/>
      <c r="AU134" s="211"/>
      <c r="AV134" s="211"/>
      <c r="AW134" s="211"/>
      <c r="AX134" s="211"/>
    </row>
    <row r="135" spans="1:50" s="212" customFormat="1">
      <c r="A135" s="213" t="s">
        <v>269</v>
      </c>
      <c r="B135" s="219"/>
      <c r="C135" s="220"/>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7"/>
      <c r="AC135" s="213"/>
      <c r="AD135" s="217"/>
      <c r="AE135" s="233"/>
      <c r="AF135" s="211"/>
      <c r="AG135" s="211"/>
      <c r="AH135" s="211"/>
      <c r="AI135" s="211"/>
      <c r="AJ135" s="211"/>
      <c r="AK135" s="211"/>
      <c r="AL135" s="211"/>
      <c r="AM135" s="211"/>
      <c r="AN135" s="211"/>
      <c r="AO135" s="211"/>
      <c r="AP135" s="211"/>
      <c r="AQ135" s="211"/>
      <c r="AR135" s="211"/>
      <c r="AS135" s="211"/>
      <c r="AT135" s="211"/>
      <c r="AU135" s="211"/>
      <c r="AV135" s="211"/>
      <c r="AW135" s="211"/>
      <c r="AX135" s="211"/>
    </row>
    <row r="136" spans="1:50" s="212" customFormat="1">
      <c r="A136" s="213" t="s">
        <v>19</v>
      </c>
      <c r="B136" s="219"/>
      <c r="C136" s="220"/>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c r="AA136" s="215"/>
      <c r="AB136" s="217"/>
      <c r="AC136" s="213"/>
      <c r="AD136" s="217"/>
      <c r="AE136" s="233"/>
      <c r="AF136" s="211"/>
      <c r="AG136" s="211"/>
      <c r="AH136" s="211"/>
      <c r="AI136" s="211"/>
      <c r="AJ136" s="211"/>
      <c r="AK136" s="211"/>
      <c r="AL136" s="211"/>
      <c r="AM136" s="211"/>
      <c r="AN136" s="211"/>
      <c r="AO136" s="211"/>
      <c r="AP136" s="211"/>
      <c r="AQ136" s="211"/>
      <c r="AR136" s="211"/>
      <c r="AS136" s="211"/>
      <c r="AT136" s="211"/>
      <c r="AU136" s="211"/>
      <c r="AV136" s="211"/>
      <c r="AW136" s="211"/>
      <c r="AX136" s="211"/>
    </row>
    <row r="137" spans="1:50" s="212" customFormat="1">
      <c r="A137" s="211"/>
      <c r="B137" s="219"/>
      <c r="C137" s="220"/>
      <c r="D137" s="215"/>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c r="AA137" s="215"/>
      <c r="AB137" s="217"/>
      <c r="AC137" s="213"/>
      <c r="AD137" s="217"/>
      <c r="AE137" s="233"/>
      <c r="AF137" s="211"/>
      <c r="AG137" s="211"/>
      <c r="AH137" s="211"/>
      <c r="AI137" s="211"/>
      <c r="AJ137" s="211"/>
      <c r="AK137" s="211"/>
      <c r="AL137" s="211"/>
      <c r="AM137" s="211"/>
      <c r="AN137" s="211"/>
      <c r="AO137" s="211"/>
      <c r="AP137" s="211"/>
      <c r="AQ137" s="211"/>
      <c r="AR137" s="211"/>
      <c r="AS137" s="211"/>
      <c r="AT137" s="211"/>
      <c r="AU137" s="211"/>
      <c r="AV137" s="211"/>
      <c r="AW137" s="211"/>
      <c r="AX137" s="211"/>
    </row>
    <row r="138" spans="1:50" s="212" customFormat="1" ht="15">
      <c r="A138" s="197" t="s">
        <v>60</v>
      </c>
      <c r="B138" s="219"/>
      <c r="C138" s="220"/>
      <c r="D138" s="215"/>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c r="AA138" s="215"/>
      <c r="AB138" s="217"/>
      <c r="AC138" s="213"/>
      <c r="AD138" s="217"/>
      <c r="AE138" s="233"/>
      <c r="AF138" s="211"/>
      <c r="AG138" s="211"/>
      <c r="AH138" s="211"/>
      <c r="AI138" s="211"/>
      <c r="AJ138" s="211"/>
      <c r="AK138" s="211"/>
      <c r="AL138" s="211"/>
      <c r="AM138" s="211"/>
      <c r="AN138" s="211"/>
      <c r="AO138" s="211"/>
      <c r="AP138" s="211"/>
      <c r="AQ138" s="211"/>
      <c r="AR138" s="211"/>
      <c r="AS138" s="211"/>
      <c r="AT138" s="211"/>
      <c r="AU138" s="211"/>
      <c r="AV138" s="211"/>
      <c r="AW138" s="211"/>
      <c r="AX138" s="211"/>
    </row>
    <row r="139" spans="1:50" s="212" customFormat="1">
      <c r="A139" s="213" t="s">
        <v>270</v>
      </c>
      <c r="B139" s="219"/>
      <c r="C139" s="220"/>
      <c r="D139" s="215"/>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c r="AA139" s="215"/>
      <c r="AB139" s="217"/>
      <c r="AC139" s="213"/>
      <c r="AD139" s="217"/>
      <c r="AE139" s="233"/>
      <c r="AF139" s="211"/>
      <c r="AG139" s="211"/>
      <c r="AH139" s="211"/>
      <c r="AI139" s="211"/>
      <c r="AJ139" s="211"/>
      <c r="AK139" s="211"/>
      <c r="AL139" s="211"/>
      <c r="AM139" s="211"/>
      <c r="AN139" s="211"/>
      <c r="AO139" s="211"/>
      <c r="AP139" s="211"/>
      <c r="AQ139" s="211"/>
      <c r="AR139" s="211"/>
      <c r="AS139" s="211"/>
      <c r="AT139" s="211"/>
      <c r="AU139" s="211"/>
      <c r="AV139" s="211"/>
      <c r="AW139" s="211"/>
      <c r="AX139" s="211"/>
    </row>
    <row r="140" spans="1:50" s="212" customFormat="1">
      <c r="A140" s="213" t="s">
        <v>271</v>
      </c>
      <c r="B140" s="219"/>
      <c r="C140" s="220"/>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7"/>
      <c r="AC140" s="213"/>
      <c r="AD140" s="217"/>
      <c r="AE140" s="233"/>
      <c r="AF140" s="211"/>
      <c r="AG140" s="211"/>
      <c r="AH140" s="211"/>
      <c r="AI140" s="211"/>
      <c r="AJ140" s="211"/>
      <c r="AK140" s="211"/>
      <c r="AL140" s="211"/>
      <c r="AM140" s="211"/>
      <c r="AN140" s="211"/>
      <c r="AO140" s="211"/>
      <c r="AP140" s="211"/>
      <c r="AQ140" s="211"/>
      <c r="AR140" s="211"/>
      <c r="AS140" s="211"/>
      <c r="AT140" s="211"/>
      <c r="AU140" s="211"/>
      <c r="AV140" s="211"/>
      <c r="AW140" s="211"/>
      <c r="AX140" s="211"/>
    </row>
    <row r="141" spans="1:50" s="212" customFormat="1">
      <c r="A141" s="213" t="s">
        <v>19</v>
      </c>
      <c r="B141" s="219"/>
      <c r="C141" s="220"/>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7"/>
      <c r="AC141" s="213"/>
      <c r="AD141" s="217"/>
      <c r="AE141" s="233"/>
      <c r="AF141" s="211"/>
      <c r="AG141" s="211"/>
      <c r="AH141" s="211"/>
      <c r="AI141" s="211"/>
      <c r="AJ141" s="211"/>
      <c r="AK141" s="211"/>
      <c r="AL141" s="211"/>
      <c r="AM141" s="211"/>
      <c r="AN141" s="211"/>
      <c r="AO141" s="211"/>
      <c r="AP141" s="211"/>
      <c r="AQ141" s="211"/>
      <c r="AR141" s="211"/>
      <c r="AS141" s="211"/>
      <c r="AT141" s="211"/>
      <c r="AU141" s="211"/>
      <c r="AV141" s="211"/>
      <c r="AW141" s="211"/>
      <c r="AX141" s="211"/>
    </row>
    <row r="142" spans="1:50" s="212" customFormat="1" ht="15">
      <c r="A142" s="197"/>
      <c r="B142" s="198"/>
      <c r="C142" s="220"/>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7"/>
      <c r="AC142" s="213"/>
      <c r="AD142" s="217"/>
      <c r="AE142" s="233"/>
      <c r="AF142" s="211"/>
      <c r="AG142" s="211"/>
      <c r="AH142" s="211"/>
      <c r="AI142" s="211"/>
      <c r="AJ142" s="211"/>
      <c r="AK142" s="211"/>
      <c r="AL142" s="211"/>
      <c r="AM142" s="211"/>
      <c r="AN142" s="211"/>
      <c r="AO142" s="211"/>
      <c r="AP142" s="211"/>
      <c r="AQ142" s="211"/>
      <c r="AR142" s="211"/>
      <c r="AS142" s="211"/>
      <c r="AT142" s="211"/>
      <c r="AU142" s="211"/>
      <c r="AV142" s="211"/>
      <c r="AW142" s="211"/>
      <c r="AX142" s="211"/>
    </row>
    <row r="143" spans="1:50" s="212" customFormat="1">
      <c r="A143" s="213"/>
      <c r="B143" s="219"/>
      <c r="C143" s="220"/>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7"/>
      <c r="AC143" s="213"/>
      <c r="AD143" s="217"/>
      <c r="AE143" s="233"/>
      <c r="AF143" s="211"/>
      <c r="AG143" s="211"/>
      <c r="AH143" s="211"/>
      <c r="AI143" s="211"/>
      <c r="AJ143" s="211"/>
      <c r="AK143" s="211"/>
      <c r="AL143" s="211"/>
      <c r="AM143" s="211"/>
      <c r="AN143" s="211"/>
      <c r="AO143" s="211"/>
      <c r="AP143" s="211"/>
      <c r="AQ143" s="211"/>
      <c r="AR143" s="211"/>
      <c r="AS143" s="211"/>
      <c r="AT143" s="211"/>
      <c r="AU143" s="211"/>
      <c r="AV143" s="211"/>
      <c r="AW143" s="211"/>
      <c r="AX143" s="211"/>
    </row>
    <row r="144" spans="1:50" s="212" customFormat="1">
      <c r="A144" s="213"/>
      <c r="B144" s="219"/>
      <c r="C144" s="220"/>
      <c r="D144" s="215"/>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23" t="s">
        <v>312</v>
      </c>
      <c r="AC144" s="224">
        <f>SUM($AC$131:$AC$143)</f>
        <v>0</v>
      </c>
      <c r="AD144" s="223" t="s">
        <v>67</v>
      </c>
      <c r="AE144" s="234">
        <f>SUM($AE$131:$AE$143)</f>
        <v>0</v>
      </c>
      <c r="AF144" s="211"/>
      <c r="AG144" s="211"/>
      <c r="AH144" s="211"/>
      <c r="AI144" s="211"/>
      <c r="AJ144" s="211"/>
      <c r="AK144" s="211"/>
      <c r="AL144" s="211"/>
      <c r="AM144" s="211"/>
      <c r="AN144" s="211"/>
      <c r="AO144" s="211"/>
      <c r="AP144" s="211"/>
      <c r="AQ144" s="211"/>
      <c r="AR144" s="211"/>
      <c r="AS144" s="211"/>
      <c r="AT144" s="211"/>
      <c r="AU144" s="211"/>
      <c r="AV144" s="211"/>
      <c r="AW144" s="211"/>
      <c r="AX144" s="211"/>
    </row>
    <row r="145" spans="1:50" s="212" customFormat="1" ht="15">
      <c r="A145" s="227" t="s">
        <v>272</v>
      </c>
      <c r="B145" s="228"/>
      <c r="C145" s="229"/>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30"/>
      <c r="AC145" s="231"/>
      <c r="AD145" s="230"/>
      <c r="AE145" s="232"/>
      <c r="AF145" s="211"/>
      <c r="AG145" s="211"/>
      <c r="AH145" s="211"/>
      <c r="AI145" s="211"/>
      <c r="AJ145" s="211"/>
      <c r="AK145" s="211"/>
      <c r="AL145" s="211"/>
      <c r="AM145" s="211"/>
      <c r="AN145" s="211"/>
      <c r="AO145" s="211"/>
      <c r="AP145" s="211"/>
      <c r="AQ145" s="211"/>
      <c r="AR145" s="211"/>
      <c r="AS145" s="211"/>
      <c r="AT145" s="211"/>
      <c r="AU145" s="211"/>
      <c r="AV145" s="211"/>
      <c r="AW145" s="211"/>
      <c r="AX145" s="211"/>
    </row>
    <row r="146" spans="1:50" s="212" customFormat="1">
      <c r="A146" s="213" t="s">
        <v>273</v>
      </c>
      <c r="B146" s="219"/>
      <c r="C146" s="220"/>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7"/>
      <c r="AC146" s="213"/>
      <c r="AD146" s="217"/>
      <c r="AE146" s="233"/>
      <c r="AF146" s="211"/>
      <c r="AG146" s="211"/>
      <c r="AH146" s="211"/>
      <c r="AI146" s="211"/>
      <c r="AJ146" s="211"/>
      <c r="AK146" s="211"/>
      <c r="AL146" s="211"/>
      <c r="AM146" s="211"/>
      <c r="AN146" s="211"/>
      <c r="AO146" s="211"/>
      <c r="AP146" s="211"/>
      <c r="AQ146" s="211"/>
      <c r="AR146" s="211"/>
      <c r="AS146" s="211"/>
      <c r="AT146" s="211"/>
      <c r="AU146" s="211"/>
      <c r="AV146" s="211"/>
      <c r="AW146" s="211"/>
      <c r="AX146" s="211"/>
    </row>
    <row r="147" spans="1:50" s="212" customFormat="1">
      <c r="A147" s="213" t="s">
        <v>274</v>
      </c>
      <c r="B147" s="219"/>
      <c r="C147" s="220"/>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7"/>
      <c r="AC147" s="213"/>
      <c r="AD147" s="217"/>
      <c r="AE147" s="233"/>
      <c r="AF147" s="211"/>
      <c r="AG147" s="211"/>
      <c r="AH147" s="211"/>
      <c r="AI147" s="211"/>
      <c r="AJ147" s="211"/>
      <c r="AK147" s="211"/>
      <c r="AL147" s="211"/>
      <c r="AM147" s="211"/>
      <c r="AN147" s="211"/>
      <c r="AO147" s="211"/>
      <c r="AP147" s="211"/>
      <c r="AQ147" s="211"/>
      <c r="AR147" s="211"/>
      <c r="AS147" s="211"/>
      <c r="AT147" s="211"/>
      <c r="AU147" s="211"/>
      <c r="AV147" s="211"/>
      <c r="AW147" s="211"/>
      <c r="AX147" s="211"/>
    </row>
    <row r="148" spans="1:50" s="212" customFormat="1">
      <c r="A148" s="213" t="s">
        <v>275</v>
      </c>
      <c r="B148" s="219"/>
      <c r="C148" s="220"/>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7"/>
      <c r="AC148" s="213"/>
      <c r="AD148" s="217"/>
      <c r="AE148" s="233"/>
      <c r="AF148" s="211"/>
      <c r="AG148" s="211"/>
      <c r="AH148" s="211"/>
      <c r="AI148" s="211"/>
      <c r="AJ148" s="211"/>
      <c r="AK148" s="211"/>
      <c r="AL148" s="211"/>
      <c r="AM148" s="211"/>
      <c r="AN148" s="211"/>
      <c r="AO148" s="211"/>
      <c r="AP148" s="211"/>
      <c r="AQ148" s="211"/>
      <c r="AR148" s="211"/>
      <c r="AS148" s="211"/>
      <c r="AT148" s="211"/>
      <c r="AU148" s="211"/>
      <c r="AV148" s="211"/>
      <c r="AW148" s="211"/>
      <c r="AX148" s="211"/>
    </row>
    <row r="149" spans="1:50" s="212" customFormat="1">
      <c r="A149" s="213" t="s">
        <v>276</v>
      </c>
      <c r="B149" s="219"/>
      <c r="C149" s="220"/>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7"/>
      <c r="AC149" s="213"/>
      <c r="AD149" s="217"/>
      <c r="AE149" s="233"/>
      <c r="AF149" s="211"/>
      <c r="AG149" s="211"/>
      <c r="AH149" s="211"/>
      <c r="AI149" s="211"/>
      <c r="AJ149" s="211"/>
      <c r="AK149" s="211"/>
      <c r="AL149" s="211"/>
      <c r="AM149" s="211"/>
      <c r="AN149" s="211"/>
      <c r="AO149" s="211"/>
      <c r="AP149" s="211"/>
      <c r="AQ149" s="211"/>
      <c r="AR149" s="211"/>
      <c r="AS149" s="211"/>
      <c r="AT149" s="211"/>
      <c r="AU149" s="211"/>
      <c r="AV149" s="211"/>
      <c r="AW149" s="211"/>
      <c r="AX149" s="211"/>
    </row>
    <row r="150" spans="1:50" s="212" customFormat="1">
      <c r="A150" s="213" t="s">
        <v>19</v>
      </c>
      <c r="B150" s="219"/>
      <c r="C150" s="220"/>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7"/>
      <c r="AC150" s="213"/>
      <c r="AD150" s="217"/>
      <c r="AE150" s="233"/>
      <c r="AF150" s="211"/>
      <c r="AG150" s="211"/>
      <c r="AH150" s="211"/>
      <c r="AI150" s="211"/>
      <c r="AJ150" s="211"/>
      <c r="AK150" s="211"/>
      <c r="AL150" s="211"/>
      <c r="AM150" s="211"/>
      <c r="AN150" s="211"/>
      <c r="AO150" s="211"/>
      <c r="AP150" s="211"/>
      <c r="AQ150" s="211"/>
      <c r="AR150" s="211"/>
      <c r="AS150" s="211"/>
      <c r="AT150" s="211"/>
      <c r="AU150" s="211"/>
      <c r="AV150" s="211"/>
      <c r="AW150" s="211"/>
      <c r="AX150" s="211"/>
    </row>
    <row r="151" spans="1:50" s="212" customFormat="1">
      <c r="A151" s="211"/>
      <c r="B151" s="219"/>
      <c r="C151" s="220"/>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7"/>
      <c r="AC151" s="213"/>
      <c r="AD151" s="217"/>
      <c r="AE151" s="233"/>
      <c r="AF151" s="211"/>
      <c r="AG151" s="211"/>
      <c r="AH151" s="211"/>
      <c r="AI151" s="211"/>
      <c r="AJ151" s="211"/>
      <c r="AK151" s="211"/>
      <c r="AL151" s="211"/>
      <c r="AM151" s="211"/>
      <c r="AN151" s="211"/>
      <c r="AO151" s="211"/>
      <c r="AP151" s="211"/>
      <c r="AQ151" s="211"/>
      <c r="AR151" s="211"/>
      <c r="AS151" s="211"/>
      <c r="AT151" s="211"/>
      <c r="AU151" s="211"/>
      <c r="AV151" s="211"/>
      <c r="AW151" s="211"/>
      <c r="AX151" s="211"/>
    </row>
    <row r="152" spans="1:50" s="212" customFormat="1" ht="15">
      <c r="A152" s="197" t="s">
        <v>60</v>
      </c>
      <c r="B152" s="219"/>
      <c r="C152" s="220"/>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7"/>
      <c r="AC152" s="213"/>
      <c r="AD152" s="217"/>
      <c r="AE152" s="233"/>
      <c r="AF152" s="211"/>
      <c r="AG152" s="211"/>
      <c r="AH152" s="211"/>
      <c r="AI152" s="211"/>
      <c r="AJ152" s="211"/>
      <c r="AK152" s="211"/>
      <c r="AL152" s="211"/>
      <c r="AM152" s="211"/>
      <c r="AN152" s="211"/>
      <c r="AO152" s="211"/>
      <c r="AP152" s="211"/>
      <c r="AQ152" s="211"/>
      <c r="AR152" s="211"/>
      <c r="AS152" s="211"/>
      <c r="AT152" s="211"/>
      <c r="AU152" s="211"/>
      <c r="AV152" s="211"/>
      <c r="AW152" s="211"/>
      <c r="AX152" s="211"/>
    </row>
    <row r="153" spans="1:50" s="212" customFormat="1">
      <c r="A153" s="213" t="s">
        <v>277</v>
      </c>
      <c r="B153" s="219"/>
      <c r="C153" s="220"/>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7"/>
      <c r="AC153" s="213"/>
      <c r="AD153" s="217"/>
      <c r="AE153" s="233"/>
      <c r="AF153" s="211"/>
      <c r="AG153" s="211"/>
      <c r="AH153" s="211"/>
      <c r="AI153" s="211"/>
      <c r="AJ153" s="211"/>
      <c r="AK153" s="211"/>
      <c r="AL153" s="211"/>
      <c r="AM153" s="211"/>
      <c r="AN153" s="211"/>
      <c r="AO153" s="211"/>
      <c r="AP153" s="211"/>
      <c r="AQ153" s="211"/>
      <c r="AR153" s="211"/>
      <c r="AS153" s="211"/>
      <c r="AT153" s="211"/>
      <c r="AU153" s="211"/>
      <c r="AV153" s="211"/>
      <c r="AW153" s="211"/>
      <c r="AX153" s="211"/>
    </row>
    <row r="154" spans="1:50" s="212" customFormat="1">
      <c r="A154" s="213" t="s">
        <v>278</v>
      </c>
      <c r="B154" s="219"/>
      <c r="C154" s="220"/>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7"/>
      <c r="AC154" s="213"/>
      <c r="AD154" s="217"/>
      <c r="AE154" s="233"/>
      <c r="AF154" s="211"/>
      <c r="AG154" s="211"/>
      <c r="AH154" s="211"/>
      <c r="AI154" s="211"/>
      <c r="AJ154" s="211"/>
      <c r="AK154" s="211"/>
      <c r="AL154" s="211"/>
      <c r="AM154" s="211"/>
      <c r="AN154" s="211"/>
      <c r="AO154" s="211"/>
      <c r="AP154" s="211"/>
      <c r="AQ154" s="211"/>
      <c r="AR154" s="211"/>
      <c r="AS154" s="211"/>
      <c r="AT154" s="211"/>
      <c r="AU154" s="211"/>
      <c r="AV154" s="211"/>
      <c r="AW154" s="211"/>
      <c r="AX154" s="211"/>
    </row>
    <row r="155" spans="1:50" s="212" customFormat="1">
      <c r="A155" s="213" t="s">
        <v>19</v>
      </c>
      <c r="B155" s="219"/>
      <c r="C155" s="220"/>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7"/>
      <c r="AC155" s="213"/>
      <c r="AD155" s="217"/>
      <c r="AE155" s="233"/>
      <c r="AF155" s="211"/>
      <c r="AG155" s="211"/>
      <c r="AH155" s="211"/>
      <c r="AI155" s="211"/>
      <c r="AJ155" s="211"/>
      <c r="AK155" s="211"/>
      <c r="AL155" s="211"/>
      <c r="AM155" s="211"/>
      <c r="AN155" s="211"/>
      <c r="AO155" s="211"/>
      <c r="AP155" s="211"/>
      <c r="AQ155" s="211"/>
      <c r="AR155" s="211"/>
      <c r="AS155" s="211"/>
      <c r="AT155" s="211"/>
      <c r="AU155" s="211"/>
      <c r="AV155" s="211"/>
      <c r="AW155" s="211"/>
      <c r="AX155" s="211"/>
    </row>
    <row r="156" spans="1:50" s="212" customFormat="1" ht="15">
      <c r="A156" s="197"/>
      <c r="B156" s="198"/>
      <c r="C156" s="220"/>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7"/>
      <c r="AC156" s="213"/>
      <c r="AD156" s="217"/>
      <c r="AE156" s="233"/>
      <c r="AF156" s="211"/>
      <c r="AG156" s="211"/>
      <c r="AH156" s="211"/>
      <c r="AI156" s="211"/>
      <c r="AJ156" s="211"/>
      <c r="AK156" s="211"/>
      <c r="AL156" s="211"/>
      <c r="AM156" s="211"/>
      <c r="AN156" s="211"/>
      <c r="AO156" s="211"/>
      <c r="AP156" s="211"/>
      <c r="AQ156" s="211"/>
      <c r="AR156" s="211"/>
      <c r="AS156" s="211"/>
      <c r="AT156" s="211"/>
      <c r="AU156" s="211"/>
      <c r="AV156" s="211"/>
      <c r="AW156" s="211"/>
      <c r="AX156" s="211"/>
    </row>
    <row r="157" spans="1:50" s="212" customFormat="1">
      <c r="A157" s="213"/>
      <c r="B157" s="219"/>
      <c r="C157" s="220"/>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7"/>
      <c r="AC157" s="213"/>
      <c r="AD157" s="217"/>
      <c r="AE157" s="233"/>
      <c r="AF157" s="211"/>
      <c r="AG157" s="211"/>
      <c r="AH157" s="211"/>
      <c r="AI157" s="211"/>
      <c r="AJ157" s="211"/>
      <c r="AK157" s="211"/>
      <c r="AL157" s="211"/>
      <c r="AM157" s="211"/>
      <c r="AN157" s="211"/>
      <c r="AO157" s="211"/>
      <c r="AP157" s="211"/>
      <c r="AQ157" s="211"/>
      <c r="AR157" s="211"/>
      <c r="AS157" s="211"/>
      <c r="AT157" s="211"/>
      <c r="AU157" s="211"/>
      <c r="AV157" s="211"/>
      <c r="AW157" s="211"/>
      <c r="AX157" s="211"/>
    </row>
    <row r="158" spans="1:50" s="212" customFormat="1">
      <c r="A158" s="213"/>
      <c r="B158" s="219"/>
      <c r="C158" s="220"/>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23" t="s">
        <v>311</v>
      </c>
      <c r="AC158" s="224">
        <f>SUM($AC$145:$AC$157)</f>
        <v>0</v>
      </c>
      <c r="AD158" s="223" t="s">
        <v>67</v>
      </c>
      <c r="AE158" s="234">
        <f>SUM($AE$145:$AE$157)</f>
        <v>0</v>
      </c>
      <c r="AF158" s="211"/>
      <c r="AG158" s="211"/>
      <c r="AH158" s="211"/>
      <c r="AI158" s="211"/>
      <c r="AJ158" s="211"/>
      <c r="AK158" s="211"/>
      <c r="AL158" s="211"/>
      <c r="AM158" s="211"/>
      <c r="AN158" s="211"/>
      <c r="AO158" s="211"/>
      <c r="AP158" s="211"/>
      <c r="AQ158" s="211"/>
      <c r="AR158" s="211"/>
      <c r="AS158" s="211"/>
      <c r="AT158" s="211"/>
      <c r="AU158" s="211"/>
      <c r="AV158" s="211"/>
      <c r="AW158" s="211"/>
      <c r="AX158" s="211"/>
    </row>
    <row r="159" spans="1:50" s="212" customFormat="1" ht="15">
      <c r="A159" s="227" t="s">
        <v>279</v>
      </c>
      <c r="B159" s="228"/>
      <c r="C159" s="229"/>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c r="AA159" s="210"/>
      <c r="AB159" s="230"/>
      <c r="AC159" s="231"/>
      <c r="AD159" s="230"/>
      <c r="AE159" s="232"/>
      <c r="AF159" s="211"/>
      <c r="AG159" s="211"/>
      <c r="AH159" s="211"/>
      <c r="AI159" s="211"/>
      <c r="AJ159" s="211"/>
      <c r="AK159" s="211"/>
      <c r="AL159" s="211"/>
      <c r="AM159" s="211"/>
      <c r="AN159" s="211"/>
      <c r="AO159" s="211"/>
      <c r="AP159" s="211"/>
      <c r="AQ159" s="211"/>
      <c r="AR159" s="211"/>
      <c r="AS159" s="211"/>
      <c r="AT159" s="211"/>
      <c r="AU159" s="211"/>
      <c r="AV159" s="211"/>
      <c r="AW159" s="211"/>
      <c r="AX159" s="211"/>
    </row>
    <row r="160" spans="1:50" s="212" customFormat="1">
      <c r="A160" s="213" t="s">
        <v>280</v>
      </c>
      <c r="B160" s="219"/>
      <c r="C160" s="220"/>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7"/>
      <c r="AC160" s="213"/>
      <c r="AD160" s="217"/>
      <c r="AE160" s="233"/>
      <c r="AF160" s="211"/>
      <c r="AG160" s="211"/>
      <c r="AH160" s="211"/>
      <c r="AI160" s="211"/>
      <c r="AJ160" s="211"/>
      <c r="AK160" s="211"/>
      <c r="AL160" s="211"/>
      <c r="AM160" s="211"/>
      <c r="AN160" s="211"/>
      <c r="AO160" s="211"/>
      <c r="AP160" s="211"/>
      <c r="AQ160" s="211"/>
      <c r="AR160" s="211"/>
      <c r="AS160" s="211"/>
      <c r="AT160" s="211"/>
      <c r="AU160" s="211"/>
      <c r="AV160" s="211"/>
      <c r="AW160" s="211"/>
      <c r="AX160" s="211"/>
    </row>
    <row r="161" spans="1:50" s="212" customFormat="1">
      <c r="A161" s="213" t="s">
        <v>281</v>
      </c>
      <c r="B161" s="219"/>
      <c r="C161" s="220"/>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7"/>
      <c r="AC161" s="213"/>
      <c r="AD161" s="217"/>
      <c r="AE161" s="233"/>
      <c r="AF161" s="211"/>
      <c r="AG161" s="211"/>
      <c r="AH161" s="211"/>
      <c r="AI161" s="211"/>
      <c r="AJ161" s="211"/>
      <c r="AK161" s="211"/>
      <c r="AL161" s="211"/>
      <c r="AM161" s="211"/>
      <c r="AN161" s="211"/>
      <c r="AO161" s="211"/>
      <c r="AP161" s="211"/>
      <c r="AQ161" s="211"/>
      <c r="AR161" s="211"/>
      <c r="AS161" s="211"/>
      <c r="AT161" s="211"/>
      <c r="AU161" s="211"/>
      <c r="AV161" s="211"/>
      <c r="AW161" s="211"/>
      <c r="AX161" s="211"/>
    </row>
    <row r="162" spans="1:50" s="212" customFormat="1">
      <c r="A162" s="213" t="s">
        <v>282</v>
      </c>
      <c r="B162" s="219"/>
      <c r="C162" s="220"/>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7"/>
      <c r="AC162" s="213"/>
      <c r="AD162" s="217"/>
      <c r="AE162" s="233"/>
      <c r="AF162" s="211"/>
      <c r="AG162" s="211"/>
      <c r="AH162" s="211"/>
      <c r="AI162" s="211"/>
      <c r="AJ162" s="211"/>
      <c r="AK162" s="211"/>
      <c r="AL162" s="211"/>
      <c r="AM162" s="211"/>
      <c r="AN162" s="211"/>
      <c r="AO162" s="211"/>
      <c r="AP162" s="211"/>
      <c r="AQ162" s="211"/>
      <c r="AR162" s="211"/>
      <c r="AS162" s="211"/>
      <c r="AT162" s="211"/>
      <c r="AU162" s="211"/>
      <c r="AV162" s="211"/>
      <c r="AW162" s="211"/>
      <c r="AX162" s="211"/>
    </row>
    <row r="163" spans="1:50" s="212" customFormat="1">
      <c r="A163" s="213" t="s">
        <v>283</v>
      </c>
      <c r="B163" s="219"/>
      <c r="C163" s="220"/>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7"/>
      <c r="AC163" s="213"/>
      <c r="AD163" s="217"/>
      <c r="AE163" s="233"/>
      <c r="AF163" s="211"/>
      <c r="AG163" s="211"/>
      <c r="AH163" s="211"/>
      <c r="AI163" s="211"/>
      <c r="AJ163" s="211"/>
      <c r="AK163" s="211"/>
      <c r="AL163" s="211"/>
      <c r="AM163" s="211"/>
      <c r="AN163" s="211"/>
      <c r="AO163" s="211"/>
      <c r="AP163" s="211"/>
      <c r="AQ163" s="211"/>
      <c r="AR163" s="211"/>
      <c r="AS163" s="211"/>
      <c r="AT163" s="211"/>
      <c r="AU163" s="211"/>
      <c r="AV163" s="211"/>
      <c r="AW163" s="211"/>
      <c r="AX163" s="211"/>
    </row>
    <row r="164" spans="1:50" s="212" customFormat="1">
      <c r="A164" s="213" t="s">
        <v>19</v>
      </c>
      <c r="B164" s="219"/>
      <c r="C164" s="220"/>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7"/>
      <c r="AC164" s="213"/>
      <c r="AD164" s="217"/>
      <c r="AE164" s="233"/>
      <c r="AF164" s="211"/>
      <c r="AG164" s="211"/>
      <c r="AH164" s="211"/>
      <c r="AI164" s="211"/>
      <c r="AJ164" s="211"/>
      <c r="AK164" s="211"/>
      <c r="AL164" s="211"/>
      <c r="AM164" s="211"/>
      <c r="AN164" s="211"/>
      <c r="AO164" s="211"/>
      <c r="AP164" s="211"/>
      <c r="AQ164" s="211"/>
      <c r="AR164" s="211"/>
      <c r="AS164" s="211"/>
      <c r="AT164" s="211"/>
      <c r="AU164" s="211"/>
      <c r="AV164" s="211"/>
      <c r="AW164" s="211"/>
      <c r="AX164" s="211"/>
    </row>
    <row r="165" spans="1:50" s="212" customFormat="1">
      <c r="A165" s="211"/>
      <c r="B165" s="219"/>
      <c r="C165" s="220"/>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215"/>
      <c r="AB165" s="217"/>
      <c r="AC165" s="213"/>
      <c r="AD165" s="217"/>
      <c r="AE165" s="233"/>
      <c r="AF165" s="211"/>
      <c r="AG165" s="211"/>
      <c r="AH165" s="211"/>
      <c r="AI165" s="211"/>
      <c r="AJ165" s="211"/>
      <c r="AK165" s="211"/>
      <c r="AL165" s="211"/>
      <c r="AM165" s="211"/>
      <c r="AN165" s="211"/>
      <c r="AO165" s="211"/>
      <c r="AP165" s="211"/>
      <c r="AQ165" s="211"/>
      <c r="AR165" s="211"/>
      <c r="AS165" s="211"/>
      <c r="AT165" s="211"/>
      <c r="AU165" s="211"/>
      <c r="AV165" s="211"/>
      <c r="AW165" s="211"/>
      <c r="AX165" s="211"/>
    </row>
    <row r="166" spans="1:50" s="212" customFormat="1" ht="15">
      <c r="A166" s="197" t="s">
        <v>60</v>
      </c>
      <c r="B166" s="219"/>
      <c r="C166" s="220"/>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7"/>
      <c r="AC166" s="213"/>
      <c r="AD166" s="217"/>
      <c r="AE166" s="233"/>
      <c r="AF166" s="211"/>
      <c r="AG166" s="211"/>
      <c r="AH166" s="211"/>
      <c r="AI166" s="211"/>
      <c r="AJ166" s="211"/>
      <c r="AK166" s="211"/>
      <c r="AL166" s="211"/>
      <c r="AM166" s="211"/>
      <c r="AN166" s="211"/>
      <c r="AO166" s="211"/>
      <c r="AP166" s="211"/>
      <c r="AQ166" s="211"/>
      <c r="AR166" s="211"/>
      <c r="AS166" s="211"/>
      <c r="AT166" s="211"/>
      <c r="AU166" s="211"/>
      <c r="AV166" s="211"/>
      <c r="AW166" s="211"/>
      <c r="AX166" s="211"/>
    </row>
    <row r="167" spans="1:50" s="212" customFormat="1">
      <c r="A167" s="213" t="s">
        <v>284</v>
      </c>
      <c r="B167" s="219"/>
      <c r="C167" s="220"/>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7"/>
      <c r="AC167" s="213"/>
      <c r="AD167" s="217"/>
      <c r="AE167" s="233"/>
      <c r="AF167" s="211"/>
      <c r="AG167" s="211"/>
      <c r="AH167" s="211"/>
      <c r="AI167" s="211"/>
      <c r="AJ167" s="211"/>
      <c r="AK167" s="211"/>
      <c r="AL167" s="211"/>
      <c r="AM167" s="211"/>
      <c r="AN167" s="211"/>
      <c r="AO167" s="211"/>
      <c r="AP167" s="211"/>
      <c r="AQ167" s="211"/>
      <c r="AR167" s="211"/>
      <c r="AS167" s="211"/>
      <c r="AT167" s="211"/>
      <c r="AU167" s="211"/>
      <c r="AV167" s="211"/>
      <c r="AW167" s="211"/>
      <c r="AX167" s="211"/>
    </row>
    <row r="168" spans="1:50" s="212" customFormat="1">
      <c r="A168" s="213" t="s">
        <v>285</v>
      </c>
      <c r="B168" s="219"/>
      <c r="C168" s="220"/>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215"/>
      <c r="AB168" s="217"/>
      <c r="AC168" s="213"/>
      <c r="AD168" s="217"/>
      <c r="AE168" s="233"/>
      <c r="AF168" s="211"/>
      <c r="AG168" s="211"/>
      <c r="AH168" s="211"/>
      <c r="AI168" s="211"/>
      <c r="AJ168" s="211"/>
      <c r="AK168" s="211"/>
      <c r="AL168" s="211"/>
      <c r="AM168" s="211"/>
      <c r="AN168" s="211"/>
      <c r="AO168" s="211"/>
      <c r="AP168" s="211"/>
      <c r="AQ168" s="211"/>
      <c r="AR168" s="211"/>
      <c r="AS168" s="211"/>
      <c r="AT168" s="211"/>
      <c r="AU168" s="211"/>
      <c r="AV168" s="211"/>
      <c r="AW168" s="211"/>
      <c r="AX168" s="211"/>
    </row>
    <row r="169" spans="1:50" s="212" customFormat="1">
      <c r="A169" s="213" t="s">
        <v>19</v>
      </c>
      <c r="B169" s="219"/>
      <c r="C169" s="220"/>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7"/>
      <c r="AC169" s="213"/>
      <c r="AD169" s="217"/>
      <c r="AE169" s="233"/>
      <c r="AF169" s="211"/>
      <c r="AG169" s="211"/>
      <c r="AH169" s="211"/>
      <c r="AI169" s="211"/>
      <c r="AJ169" s="211"/>
      <c r="AK169" s="211"/>
      <c r="AL169" s="211"/>
      <c r="AM169" s="211"/>
      <c r="AN169" s="211"/>
      <c r="AO169" s="211"/>
      <c r="AP169" s="211"/>
      <c r="AQ169" s="211"/>
      <c r="AR169" s="211"/>
      <c r="AS169" s="211"/>
      <c r="AT169" s="211"/>
      <c r="AU169" s="211"/>
      <c r="AV169" s="211"/>
      <c r="AW169" s="211"/>
      <c r="AX169" s="211"/>
    </row>
    <row r="170" spans="1:50" s="212" customFormat="1" ht="15">
      <c r="A170" s="197"/>
      <c r="B170" s="198"/>
      <c r="C170" s="220"/>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7"/>
      <c r="AC170" s="213"/>
      <c r="AD170" s="217"/>
      <c r="AE170" s="233"/>
      <c r="AF170" s="211"/>
      <c r="AG170" s="211"/>
      <c r="AH170" s="211"/>
      <c r="AI170" s="211"/>
      <c r="AJ170" s="211"/>
      <c r="AK170" s="211"/>
      <c r="AL170" s="211"/>
      <c r="AM170" s="211"/>
      <c r="AN170" s="211"/>
      <c r="AO170" s="211"/>
      <c r="AP170" s="211"/>
      <c r="AQ170" s="211"/>
      <c r="AR170" s="211"/>
      <c r="AS170" s="211"/>
      <c r="AT170" s="211"/>
      <c r="AU170" s="211"/>
      <c r="AV170" s="211"/>
      <c r="AW170" s="211"/>
      <c r="AX170" s="211"/>
    </row>
    <row r="171" spans="1:50" s="212" customFormat="1">
      <c r="A171" s="213"/>
      <c r="B171" s="219"/>
      <c r="C171" s="220"/>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215"/>
      <c r="AB171" s="217"/>
      <c r="AC171" s="213"/>
      <c r="AD171" s="217"/>
      <c r="AE171" s="233"/>
      <c r="AF171" s="211"/>
      <c r="AG171" s="211"/>
      <c r="AH171" s="211"/>
      <c r="AI171" s="211"/>
      <c r="AJ171" s="211"/>
      <c r="AK171" s="211"/>
      <c r="AL171" s="211"/>
      <c r="AM171" s="211"/>
      <c r="AN171" s="211"/>
      <c r="AO171" s="211"/>
      <c r="AP171" s="211"/>
      <c r="AQ171" s="211"/>
      <c r="AR171" s="211"/>
      <c r="AS171" s="211"/>
      <c r="AT171" s="211"/>
      <c r="AU171" s="211"/>
      <c r="AV171" s="211"/>
      <c r="AW171" s="211"/>
      <c r="AX171" s="211"/>
    </row>
    <row r="172" spans="1:50" s="212" customFormat="1">
      <c r="A172" s="213"/>
      <c r="B172" s="219"/>
      <c r="C172" s="220"/>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23" t="s">
        <v>310</v>
      </c>
      <c r="AC172" s="224">
        <f>SUM($AC$159:$AC$171)</f>
        <v>0</v>
      </c>
      <c r="AD172" s="223" t="s">
        <v>67</v>
      </c>
      <c r="AE172" s="234">
        <f>SUM($AE$159:$AE$171)</f>
        <v>0</v>
      </c>
      <c r="AF172" s="211"/>
      <c r="AG172" s="211"/>
      <c r="AH172" s="211"/>
      <c r="AI172" s="211"/>
      <c r="AJ172" s="211"/>
      <c r="AK172" s="211"/>
      <c r="AL172" s="211"/>
      <c r="AM172" s="211"/>
      <c r="AN172" s="211"/>
      <c r="AO172" s="211"/>
      <c r="AP172" s="211"/>
      <c r="AQ172" s="211"/>
      <c r="AR172" s="211"/>
      <c r="AS172" s="211"/>
      <c r="AT172" s="211"/>
      <c r="AU172" s="211"/>
      <c r="AV172" s="211"/>
      <c r="AW172" s="211"/>
      <c r="AX172" s="211"/>
    </row>
    <row r="173" spans="1:50" s="212" customFormat="1" ht="15">
      <c r="A173" s="227" t="s">
        <v>286</v>
      </c>
      <c r="B173" s="228"/>
      <c r="C173" s="229"/>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30"/>
      <c r="AC173" s="231"/>
      <c r="AD173" s="230"/>
      <c r="AE173" s="232"/>
      <c r="AF173" s="211"/>
      <c r="AG173" s="211"/>
      <c r="AH173" s="211"/>
      <c r="AI173" s="211"/>
      <c r="AJ173" s="211"/>
      <c r="AK173" s="211"/>
      <c r="AL173" s="211"/>
      <c r="AM173" s="211"/>
      <c r="AN173" s="211"/>
      <c r="AO173" s="211"/>
      <c r="AP173" s="211"/>
      <c r="AQ173" s="211"/>
      <c r="AR173" s="211"/>
      <c r="AS173" s="211"/>
      <c r="AT173" s="211"/>
      <c r="AU173" s="211"/>
      <c r="AV173" s="211"/>
      <c r="AW173" s="211"/>
      <c r="AX173" s="211"/>
    </row>
    <row r="174" spans="1:50" s="212" customFormat="1">
      <c r="A174" s="213" t="s">
        <v>287</v>
      </c>
      <c r="B174" s="219"/>
      <c r="C174" s="220"/>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7"/>
      <c r="AC174" s="213"/>
      <c r="AD174" s="217"/>
      <c r="AE174" s="233"/>
      <c r="AF174" s="211"/>
      <c r="AG174" s="211"/>
      <c r="AH174" s="211"/>
      <c r="AI174" s="211"/>
      <c r="AJ174" s="211"/>
      <c r="AK174" s="211"/>
      <c r="AL174" s="211"/>
      <c r="AM174" s="211"/>
      <c r="AN174" s="211"/>
      <c r="AO174" s="211"/>
      <c r="AP174" s="211"/>
      <c r="AQ174" s="211"/>
      <c r="AR174" s="211"/>
      <c r="AS174" s="211"/>
      <c r="AT174" s="211"/>
      <c r="AU174" s="211"/>
      <c r="AV174" s="211"/>
      <c r="AW174" s="211"/>
      <c r="AX174" s="211"/>
    </row>
    <row r="175" spans="1:50" s="212" customFormat="1">
      <c r="A175" s="213" t="s">
        <v>288</v>
      </c>
      <c r="B175" s="219"/>
      <c r="C175" s="220"/>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215"/>
      <c r="AB175" s="217"/>
      <c r="AC175" s="213"/>
      <c r="AD175" s="217"/>
      <c r="AE175" s="233"/>
      <c r="AF175" s="211"/>
      <c r="AG175" s="211"/>
      <c r="AH175" s="211"/>
      <c r="AI175" s="211"/>
      <c r="AJ175" s="211"/>
      <c r="AK175" s="211"/>
      <c r="AL175" s="211"/>
      <c r="AM175" s="211"/>
      <c r="AN175" s="211"/>
      <c r="AO175" s="211"/>
      <c r="AP175" s="211"/>
      <c r="AQ175" s="211"/>
      <c r="AR175" s="211"/>
      <c r="AS175" s="211"/>
      <c r="AT175" s="211"/>
      <c r="AU175" s="211"/>
      <c r="AV175" s="211"/>
      <c r="AW175" s="211"/>
      <c r="AX175" s="211"/>
    </row>
    <row r="176" spans="1:50" s="212" customFormat="1">
      <c r="A176" s="213" t="s">
        <v>289</v>
      </c>
      <c r="B176" s="219"/>
      <c r="C176" s="220"/>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7"/>
      <c r="AC176" s="213"/>
      <c r="AD176" s="217"/>
      <c r="AE176" s="233"/>
      <c r="AF176" s="211"/>
      <c r="AG176" s="211"/>
      <c r="AH176" s="211"/>
      <c r="AI176" s="211"/>
      <c r="AJ176" s="211"/>
      <c r="AK176" s="211"/>
      <c r="AL176" s="211"/>
      <c r="AM176" s="211"/>
      <c r="AN176" s="211"/>
      <c r="AO176" s="211"/>
      <c r="AP176" s="211"/>
      <c r="AQ176" s="211"/>
      <c r="AR176" s="211"/>
      <c r="AS176" s="211"/>
      <c r="AT176" s="211"/>
      <c r="AU176" s="211"/>
      <c r="AV176" s="211"/>
      <c r="AW176" s="211"/>
      <c r="AX176" s="211"/>
    </row>
    <row r="177" spans="1:50" s="212" customFormat="1">
      <c r="A177" s="213" t="s">
        <v>290</v>
      </c>
      <c r="B177" s="219"/>
      <c r="C177" s="220"/>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7"/>
      <c r="AC177" s="213"/>
      <c r="AD177" s="217"/>
      <c r="AE177" s="233"/>
      <c r="AF177" s="211"/>
      <c r="AG177" s="211"/>
      <c r="AH177" s="211"/>
      <c r="AI177" s="211"/>
      <c r="AJ177" s="211"/>
      <c r="AK177" s="211"/>
      <c r="AL177" s="211"/>
      <c r="AM177" s="211"/>
      <c r="AN177" s="211"/>
      <c r="AO177" s="211"/>
      <c r="AP177" s="211"/>
      <c r="AQ177" s="211"/>
      <c r="AR177" s="211"/>
      <c r="AS177" s="211"/>
      <c r="AT177" s="211"/>
      <c r="AU177" s="211"/>
      <c r="AV177" s="211"/>
      <c r="AW177" s="211"/>
      <c r="AX177" s="211"/>
    </row>
    <row r="178" spans="1:50" s="212" customFormat="1">
      <c r="A178" s="213" t="s">
        <v>19</v>
      </c>
      <c r="B178" s="219"/>
      <c r="C178" s="220"/>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7"/>
      <c r="AC178" s="213"/>
      <c r="AD178" s="217"/>
      <c r="AE178" s="233"/>
      <c r="AF178" s="211"/>
      <c r="AG178" s="211"/>
      <c r="AH178" s="211"/>
      <c r="AI178" s="211"/>
      <c r="AJ178" s="211"/>
      <c r="AK178" s="211"/>
      <c r="AL178" s="211"/>
      <c r="AM178" s="211"/>
      <c r="AN178" s="211"/>
      <c r="AO178" s="211"/>
      <c r="AP178" s="211"/>
      <c r="AQ178" s="211"/>
      <c r="AR178" s="211"/>
      <c r="AS178" s="211"/>
      <c r="AT178" s="211"/>
      <c r="AU178" s="211"/>
      <c r="AV178" s="211"/>
      <c r="AW178" s="211"/>
      <c r="AX178" s="211"/>
    </row>
    <row r="179" spans="1:50" s="212" customFormat="1">
      <c r="A179" s="211"/>
      <c r="B179" s="219"/>
      <c r="C179" s="220"/>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7"/>
      <c r="AC179" s="213"/>
      <c r="AD179" s="217"/>
      <c r="AE179" s="233"/>
      <c r="AF179" s="211"/>
      <c r="AG179" s="211"/>
      <c r="AH179" s="211"/>
      <c r="AI179" s="211"/>
      <c r="AJ179" s="211"/>
      <c r="AK179" s="211"/>
      <c r="AL179" s="211"/>
      <c r="AM179" s="211"/>
      <c r="AN179" s="211"/>
      <c r="AO179" s="211"/>
      <c r="AP179" s="211"/>
      <c r="AQ179" s="211"/>
      <c r="AR179" s="211"/>
      <c r="AS179" s="211"/>
      <c r="AT179" s="211"/>
      <c r="AU179" s="211"/>
      <c r="AV179" s="211"/>
      <c r="AW179" s="211"/>
      <c r="AX179" s="211"/>
    </row>
    <row r="180" spans="1:50" s="212" customFormat="1" ht="15">
      <c r="A180" s="197" t="s">
        <v>60</v>
      </c>
      <c r="B180" s="219"/>
      <c r="C180" s="220"/>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7"/>
      <c r="AC180" s="213"/>
      <c r="AD180" s="217"/>
      <c r="AE180" s="233"/>
      <c r="AF180" s="211"/>
      <c r="AG180" s="211"/>
      <c r="AH180" s="211"/>
      <c r="AI180" s="211"/>
      <c r="AJ180" s="211"/>
      <c r="AK180" s="211"/>
      <c r="AL180" s="211"/>
      <c r="AM180" s="211"/>
      <c r="AN180" s="211"/>
      <c r="AO180" s="211"/>
      <c r="AP180" s="211"/>
      <c r="AQ180" s="211"/>
      <c r="AR180" s="211"/>
      <c r="AS180" s="211"/>
      <c r="AT180" s="211"/>
      <c r="AU180" s="211"/>
      <c r="AV180" s="211"/>
      <c r="AW180" s="211"/>
      <c r="AX180" s="211"/>
    </row>
    <row r="181" spans="1:50" s="212" customFormat="1">
      <c r="A181" s="213" t="s">
        <v>291</v>
      </c>
      <c r="B181" s="219"/>
      <c r="C181" s="220"/>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7"/>
      <c r="AC181" s="213"/>
      <c r="AD181" s="217"/>
      <c r="AE181" s="233"/>
      <c r="AF181" s="211"/>
      <c r="AG181" s="211"/>
      <c r="AH181" s="211"/>
      <c r="AI181" s="211"/>
      <c r="AJ181" s="211"/>
      <c r="AK181" s="211"/>
      <c r="AL181" s="211"/>
      <c r="AM181" s="211"/>
      <c r="AN181" s="211"/>
      <c r="AO181" s="211"/>
      <c r="AP181" s="211"/>
      <c r="AQ181" s="211"/>
      <c r="AR181" s="211"/>
      <c r="AS181" s="211"/>
      <c r="AT181" s="211"/>
      <c r="AU181" s="211"/>
      <c r="AV181" s="211"/>
      <c r="AW181" s="211"/>
      <c r="AX181" s="211"/>
    </row>
    <row r="182" spans="1:50" s="212" customFormat="1">
      <c r="A182" s="213" t="s">
        <v>292</v>
      </c>
      <c r="B182" s="219"/>
      <c r="C182" s="220"/>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7"/>
      <c r="AC182" s="213"/>
      <c r="AD182" s="217"/>
      <c r="AE182" s="233"/>
      <c r="AF182" s="211"/>
      <c r="AG182" s="211"/>
      <c r="AH182" s="211"/>
      <c r="AI182" s="211"/>
      <c r="AJ182" s="211"/>
      <c r="AK182" s="211"/>
      <c r="AL182" s="211"/>
      <c r="AM182" s="211"/>
      <c r="AN182" s="211"/>
      <c r="AO182" s="211"/>
      <c r="AP182" s="211"/>
      <c r="AQ182" s="211"/>
      <c r="AR182" s="211"/>
      <c r="AS182" s="211"/>
      <c r="AT182" s="211"/>
      <c r="AU182" s="211"/>
      <c r="AV182" s="211"/>
      <c r="AW182" s="211"/>
      <c r="AX182" s="211"/>
    </row>
    <row r="183" spans="1:50" s="212" customFormat="1">
      <c r="A183" s="213" t="s">
        <v>19</v>
      </c>
      <c r="B183" s="219"/>
      <c r="C183" s="220"/>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7"/>
      <c r="AC183" s="213"/>
      <c r="AD183" s="217"/>
      <c r="AE183" s="233"/>
      <c r="AF183" s="211"/>
      <c r="AG183" s="211"/>
      <c r="AH183" s="211"/>
      <c r="AI183" s="211"/>
      <c r="AJ183" s="211"/>
      <c r="AK183" s="211"/>
      <c r="AL183" s="211"/>
      <c r="AM183" s="211"/>
      <c r="AN183" s="211"/>
      <c r="AO183" s="211"/>
      <c r="AP183" s="211"/>
      <c r="AQ183" s="211"/>
      <c r="AR183" s="211"/>
      <c r="AS183" s="211"/>
      <c r="AT183" s="211"/>
      <c r="AU183" s="211"/>
      <c r="AV183" s="211"/>
      <c r="AW183" s="211"/>
      <c r="AX183" s="211"/>
    </row>
    <row r="184" spans="1:50" s="212" customFormat="1" ht="15">
      <c r="A184" s="197"/>
      <c r="B184" s="198"/>
      <c r="C184" s="220"/>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215"/>
      <c r="AB184" s="217"/>
      <c r="AC184" s="213"/>
      <c r="AD184" s="217"/>
      <c r="AE184" s="233"/>
      <c r="AF184" s="211"/>
      <c r="AG184" s="211"/>
      <c r="AH184" s="211"/>
      <c r="AI184" s="211"/>
      <c r="AJ184" s="211"/>
      <c r="AK184" s="211"/>
      <c r="AL184" s="211"/>
      <c r="AM184" s="211"/>
      <c r="AN184" s="211"/>
      <c r="AO184" s="211"/>
      <c r="AP184" s="211"/>
      <c r="AQ184" s="211"/>
      <c r="AR184" s="211"/>
      <c r="AS184" s="211"/>
      <c r="AT184" s="211"/>
      <c r="AU184" s="211"/>
      <c r="AV184" s="211"/>
      <c r="AW184" s="211"/>
      <c r="AX184" s="211"/>
    </row>
    <row r="185" spans="1:50" s="212" customFormat="1">
      <c r="A185" s="213"/>
      <c r="B185" s="219"/>
      <c r="C185" s="220"/>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215"/>
      <c r="AB185" s="217"/>
      <c r="AC185" s="213"/>
      <c r="AD185" s="217"/>
      <c r="AE185" s="233"/>
      <c r="AF185" s="211"/>
      <c r="AG185" s="211"/>
      <c r="AH185" s="211"/>
      <c r="AI185" s="211"/>
      <c r="AJ185" s="211"/>
      <c r="AK185" s="211"/>
      <c r="AL185" s="211"/>
      <c r="AM185" s="211"/>
      <c r="AN185" s="211"/>
      <c r="AO185" s="211"/>
      <c r="AP185" s="211"/>
      <c r="AQ185" s="211"/>
      <c r="AR185" s="211"/>
      <c r="AS185" s="211"/>
      <c r="AT185" s="211"/>
      <c r="AU185" s="211"/>
      <c r="AV185" s="211"/>
      <c r="AW185" s="211"/>
      <c r="AX185" s="211"/>
    </row>
    <row r="186" spans="1:50" s="212" customFormat="1">
      <c r="A186" s="213"/>
      <c r="B186" s="219"/>
      <c r="C186" s="220"/>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5"/>
      <c r="AB186" s="223" t="s">
        <v>309</v>
      </c>
      <c r="AC186" s="224">
        <f>SUM($AC$173:$AC$185)</f>
        <v>0</v>
      </c>
      <c r="AD186" s="223" t="s">
        <v>67</v>
      </c>
      <c r="AE186" s="234">
        <f>SUM($AE$173:$AE$185)</f>
        <v>0</v>
      </c>
      <c r="AF186" s="211"/>
      <c r="AG186" s="211"/>
      <c r="AH186" s="211"/>
      <c r="AI186" s="211"/>
      <c r="AJ186" s="211"/>
      <c r="AK186" s="211"/>
      <c r="AL186" s="211"/>
      <c r="AM186" s="211"/>
      <c r="AN186" s="211"/>
      <c r="AO186" s="211"/>
      <c r="AP186" s="211"/>
      <c r="AQ186" s="211"/>
      <c r="AR186" s="211"/>
      <c r="AS186" s="211"/>
      <c r="AT186" s="211"/>
      <c r="AU186" s="211"/>
      <c r="AV186" s="211"/>
      <c r="AW186" s="211"/>
      <c r="AX186" s="211"/>
    </row>
    <row r="187" spans="1:50" s="212" customFormat="1" ht="15">
      <c r="A187" s="227" t="s">
        <v>293</v>
      </c>
      <c r="B187" s="228"/>
      <c r="C187" s="229"/>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c r="AA187" s="210"/>
      <c r="AB187" s="230"/>
      <c r="AC187" s="231"/>
      <c r="AD187" s="230"/>
      <c r="AE187" s="232"/>
      <c r="AF187" s="211"/>
      <c r="AG187" s="211"/>
      <c r="AH187" s="211"/>
      <c r="AI187" s="211"/>
      <c r="AJ187" s="211"/>
      <c r="AK187" s="211"/>
      <c r="AL187" s="211"/>
      <c r="AM187" s="211"/>
      <c r="AN187" s="211"/>
      <c r="AO187" s="211"/>
      <c r="AP187" s="211"/>
      <c r="AQ187" s="211"/>
      <c r="AR187" s="211"/>
      <c r="AS187" s="211"/>
      <c r="AT187" s="211"/>
      <c r="AU187" s="211"/>
      <c r="AV187" s="211"/>
      <c r="AW187" s="211"/>
      <c r="AX187" s="211"/>
    </row>
    <row r="188" spans="1:50" s="212" customFormat="1">
      <c r="A188" s="213" t="s">
        <v>294</v>
      </c>
      <c r="B188" s="219"/>
      <c r="C188" s="220"/>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7"/>
      <c r="AC188" s="213"/>
      <c r="AD188" s="217"/>
      <c r="AE188" s="233"/>
      <c r="AF188" s="211"/>
      <c r="AG188" s="211"/>
      <c r="AH188" s="211"/>
      <c r="AI188" s="211"/>
      <c r="AJ188" s="211"/>
      <c r="AK188" s="211"/>
      <c r="AL188" s="211"/>
      <c r="AM188" s="211"/>
      <c r="AN188" s="211"/>
      <c r="AO188" s="211"/>
      <c r="AP188" s="211"/>
      <c r="AQ188" s="211"/>
      <c r="AR188" s="211"/>
      <c r="AS188" s="211"/>
      <c r="AT188" s="211"/>
      <c r="AU188" s="211"/>
      <c r="AV188" s="211"/>
      <c r="AW188" s="211"/>
      <c r="AX188" s="211"/>
    </row>
    <row r="189" spans="1:50" s="212" customFormat="1">
      <c r="A189" s="213" t="s">
        <v>295</v>
      </c>
      <c r="B189" s="219"/>
      <c r="C189" s="220"/>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7"/>
      <c r="AC189" s="213"/>
      <c r="AD189" s="217"/>
      <c r="AE189" s="233"/>
      <c r="AF189" s="211"/>
      <c r="AG189" s="211"/>
      <c r="AH189" s="211"/>
      <c r="AI189" s="211"/>
      <c r="AJ189" s="211"/>
      <c r="AK189" s="211"/>
      <c r="AL189" s="211"/>
      <c r="AM189" s="211"/>
      <c r="AN189" s="211"/>
      <c r="AO189" s="211"/>
      <c r="AP189" s="211"/>
      <c r="AQ189" s="211"/>
      <c r="AR189" s="211"/>
      <c r="AS189" s="211"/>
      <c r="AT189" s="211"/>
      <c r="AU189" s="211"/>
      <c r="AV189" s="211"/>
      <c r="AW189" s="211"/>
      <c r="AX189" s="211"/>
    </row>
    <row r="190" spans="1:50" s="212" customFormat="1">
      <c r="A190" s="213" t="s">
        <v>296</v>
      </c>
      <c r="B190" s="219"/>
      <c r="C190" s="220"/>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c r="AA190" s="215"/>
      <c r="AB190" s="217"/>
      <c r="AC190" s="213"/>
      <c r="AD190" s="217"/>
      <c r="AE190" s="233"/>
      <c r="AF190" s="211"/>
      <c r="AG190" s="211"/>
      <c r="AH190" s="211"/>
      <c r="AI190" s="211"/>
      <c r="AJ190" s="211"/>
      <c r="AK190" s="211"/>
      <c r="AL190" s="211"/>
      <c r="AM190" s="211"/>
      <c r="AN190" s="211"/>
      <c r="AO190" s="211"/>
      <c r="AP190" s="211"/>
      <c r="AQ190" s="211"/>
      <c r="AR190" s="211"/>
      <c r="AS190" s="211"/>
      <c r="AT190" s="211"/>
      <c r="AU190" s="211"/>
      <c r="AV190" s="211"/>
      <c r="AW190" s="211"/>
      <c r="AX190" s="211"/>
    </row>
    <row r="191" spans="1:50" s="212" customFormat="1">
      <c r="A191" s="213" t="s">
        <v>297</v>
      </c>
      <c r="B191" s="219"/>
      <c r="C191" s="220"/>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7"/>
      <c r="AC191" s="213"/>
      <c r="AD191" s="217"/>
      <c r="AE191" s="233"/>
      <c r="AF191" s="211"/>
      <c r="AG191" s="211"/>
      <c r="AH191" s="211"/>
      <c r="AI191" s="211"/>
      <c r="AJ191" s="211"/>
      <c r="AK191" s="211"/>
      <c r="AL191" s="211"/>
      <c r="AM191" s="211"/>
      <c r="AN191" s="211"/>
      <c r="AO191" s="211"/>
      <c r="AP191" s="211"/>
      <c r="AQ191" s="211"/>
      <c r="AR191" s="211"/>
      <c r="AS191" s="211"/>
      <c r="AT191" s="211"/>
      <c r="AU191" s="211"/>
      <c r="AV191" s="211"/>
      <c r="AW191" s="211"/>
      <c r="AX191" s="211"/>
    </row>
    <row r="192" spans="1:50" s="212" customFormat="1">
      <c r="A192" s="213" t="s">
        <v>19</v>
      </c>
      <c r="B192" s="219"/>
      <c r="C192" s="220"/>
      <c r="D192" s="215"/>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c r="AA192" s="215"/>
      <c r="AB192" s="217"/>
      <c r="AC192" s="213"/>
      <c r="AD192" s="217"/>
      <c r="AE192" s="233"/>
      <c r="AF192" s="211"/>
      <c r="AG192" s="211"/>
      <c r="AH192" s="211"/>
      <c r="AI192" s="211"/>
      <c r="AJ192" s="211"/>
      <c r="AK192" s="211"/>
      <c r="AL192" s="211"/>
      <c r="AM192" s="211"/>
      <c r="AN192" s="211"/>
      <c r="AO192" s="211"/>
      <c r="AP192" s="211"/>
      <c r="AQ192" s="211"/>
      <c r="AR192" s="211"/>
      <c r="AS192" s="211"/>
      <c r="AT192" s="211"/>
      <c r="AU192" s="211"/>
      <c r="AV192" s="211"/>
      <c r="AW192" s="211"/>
      <c r="AX192" s="211"/>
    </row>
    <row r="193" spans="1:50" s="212" customFormat="1">
      <c r="A193" s="211"/>
      <c r="B193" s="219"/>
      <c r="C193" s="220"/>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7"/>
      <c r="AC193" s="213"/>
      <c r="AD193" s="217"/>
      <c r="AE193" s="233"/>
      <c r="AF193" s="211"/>
      <c r="AG193" s="211"/>
      <c r="AH193" s="211"/>
      <c r="AI193" s="211"/>
      <c r="AJ193" s="211"/>
      <c r="AK193" s="211"/>
      <c r="AL193" s="211"/>
      <c r="AM193" s="211"/>
      <c r="AN193" s="211"/>
      <c r="AO193" s="211"/>
      <c r="AP193" s="211"/>
      <c r="AQ193" s="211"/>
      <c r="AR193" s="211"/>
      <c r="AS193" s="211"/>
      <c r="AT193" s="211"/>
      <c r="AU193" s="211"/>
      <c r="AV193" s="211"/>
      <c r="AW193" s="211"/>
      <c r="AX193" s="211"/>
    </row>
    <row r="194" spans="1:50" s="212" customFormat="1" ht="15">
      <c r="A194" s="197" t="s">
        <v>60</v>
      </c>
      <c r="B194" s="219"/>
      <c r="C194" s="220"/>
      <c r="D194" s="215"/>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c r="AA194" s="215"/>
      <c r="AB194" s="217"/>
      <c r="AC194" s="213"/>
      <c r="AD194" s="217"/>
      <c r="AE194" s="233"/>
      <c r="AF194" s="211"/>
      <c r="AG194" s="211"/>
      <c r="AH194" s="211"/>
      <c r="AI194" s="211"/>
      <c r="AJ194" s="211"/>
      <c r="AK194" s="211"/>
      <c r="AL194" s="211"/>
      <c r="AM194" s="211"/>
      <c r="AN194" s="211"/>
      <c r="AO194" s="211"/>
      <c r="AP194" s="211"/>
      <c r="AQ194" s="211"/>
      <c r="AR194" s="211"/>
      <c r="AS194" s="211"/>
      <c r="AT194" s="211"/>
      <c r="AU194" s="211"/>
      <c r="AV194" s="211"/>
      <c r="AW194" s="211"/>
      <c r="AX194" s="211"/>
    </row>
    <row r="195" spans="1:50" s="212" customFormat="1">
      <c r="A195" s="213" t="s">
        <v>298</v>
      </c>
      <c r="B195" s="219"/>
      <c r="C195" s="220"/>
      <c r="D195" s="215"/>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c r="AA195" s="215"/>
      <c r="AB195" s="217"/>
      <c r="AC195" s="213"/>
      <c r="AD195" s="217"/>
      <c r="AE195" s="233"/>
      <c r="AF195" s="211"/>
      <c r="AG195" s="211"/>
      <c r="AH195" s="211"/>
      <c r="AI195" s="211"/>
      <c r="AJ195" s="211"/>
      <c r="AK195" s="211"/>
      <c r="AL195" s="211"/>
      <c r="AM195" s="211"/>
      <c r="AN195" s="211"/>
      <c r="AO195" s="211"/>
      <c r="AP195" s="211"/>
      <c r="AQ195" s="211"/>
      <c r="AR195" s="211"/>
      <c r="AS195" s="211"/>
      <c r="AT195" s="211"/>
      <c r="AU195" s="211"/>
      <c r="AV195" s="211"/>
      <c r="AW195" s="211"/>
      <c r="AX195" s="211"/>
    </row>
    <row r="196" spans="1:50" s="212" customFormat="1">
      <c r="A196" s="213" t="s">
        <v>299</v>
      </c>
      <c r="B196" s="219"/>
      <c r="C196" s="220"/>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215"/>
      <c r="AB196" s="217"/>
      <c r="AC196" s="213"/>
      <c r="AD196" s="217"/>
      <c r="AE196" s="233"/>
      <c r="AF196" s="211"/>
      <c r="AG196" s="211"/>
      <c r="AH196" s="211"/>
      <c r="AI196" s="211"/>
      <c r="AJ196" s="211"/>
      <c r="AK196" s="211"/>
      <c r="AL196" s="211"/>
      <c r="AM196" s="211"/>
      <c r="AN196" s="211"/>
      <c r="AO196" s="211"/>
      <c r="AP196" s="211"/>
      <c r="AQ196" s="211"/>
      <c r="AR196" s="211"/>
      <c r="AS196" s="211"/>
      <c r="AT196" s="211"/>
      <c r="AU196" s="211"/>
      <c r="AV196" s="211"/>
      <c r="AW196" s="211"/>
      <c r="AX196" s="211"/>
    </row>
    <row r="197" spans="1:50" s="212" customFormat="1">
      <c r="A197" s="213" t="s">
        <v>19</v>
      </c>
      <c r="B197" s="219"/>
      <c r="C197" s="220"/>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7"/>
      <c r="AC197" s="213"/>
      <c r="AD197" s="217"/>
      <c r="AE197" s="233"/>
      <c r="AF197" s="211"/>
      <c r="AG197" s="211"/>
      <c r="AH197" s="211"/>
      <c r="AI197" s="211"/>
      <c r="AJ197" s="211"/>
      <c r="AK197" s="211"/>
      <c r="AL197" s="211"/>
      <c r="AM197" s="211"/>
      <c r="AN197" s="211"/>
      <c r="AO197" s="211"/>
      <c r="AP197" s="211"/>
      <c r="AQ197" s="211"/>
      <c r="AR197" s="211"/>
      <c r="AS197" s="211"/>
      <c r="AT197" s="211"/>
      <c r="AU197" s="211"/>
      <c r="AV197" s="211"/>
      <c r="AW197" s="211"/>
      <c r="AX197" s="211"/>
    </row>
    <row r="198" spans="1:50" s="212" customFormat="1" ht="15">
      <c r="A198" s="197"/>
      <c r="B198" s="198"/>
      <c r="C198" s="220"/>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215"/>
      <c r="AB198" s="217"/>
      <c r="AC198" s="213"/>
      <c r="AD198" s="217"/>
      <c r="AE198" s="233"/>
      <c r="AF198" s="211"/>
      <c r="AG198" s="211"/>
      <c r="AH198" s="211"/>
      <c r="AI198" s="211"/>
      <c r="AJ198" s="211"/>
      <c r="AK198" s="211"/>
      <c r="AL198" s="211"/>
      <c r="AM198" s="211"/>
      <c r="AN198" s="211"/>
      <c r="AO198" s="211"/>
      <c r="AP198" s="211"/>
      <c r="AQ198" s="211"/>
      <c r="AR198" s="211"/>
      <c r="AS198" s="211"/>
      <c r="AT198" s="211"/>
      <c r="AU198" s="211"/>
      <c r="AV198" s="211"/>
      <c r="AW198" s="211"/>
      <c r="AX198" s="211"/>
    </row>
    <row r="199" spans="1:50" s="212" customFormat="1">
      <c r="A199" s="213"/>
      <c r="B199" s="219"/>
      <c r="C199" s="220"/>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7"/>
      <c r="AC199" s="213"/>
      <c r="AD199" s="217"/>
      <c r="AE199" s="233"/>
      <c r="AF199" s="211"/>
      <c r="AG199" s="211"/>
      <c r="AH199" s="211"/>
      <c r="AI199" s="211"/>
      <c r="AJ199" s="211"/>
      <c r="AK199" s="211"/>
      <c r="AL199" s="211"/>
      <c r="AM199" s="211"/>
      <c r="AN199" s="211"/>
      <c r="AO199" s="211"/>
      <c r="AP199" s="211"/>
      <c r="AQ199" s="211"/>
      <c r="AR199" s="211"/>
      <c r="AS199" s="211"/>
      <c r="AT199" s="211"/>
      <c r="AU199" s="211"/>
      <c r="AV199" s="211"/>
      <c r="AW199" s="211"/>
      <c r="AX199" s="211"/>
    </row>
    <row r="200" spans="1:50" s="212" customFormat="1">
      <c r="A200" s="213"/>
      <c r="B200" s="219"/>
      <c r="C200" s="220"/>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23" t="s">
        <v>308</v>
      </c>
      <c r="AC200" s="224">
        <f>SUM($AC$187:$AC$199)</f>
        <v>0</v>
      </c>
      <c r="AD200" s="223" t="s">
        <v>67</v>
      </c>
      <c r="AE200" s="234">
        <f>SUM($AE$187:$AE$199)</f>
        <v>0</v>
      </c>
      <c r="AF200" s="211"/>
      <c r="AG200" s="211"/>
      <c r="AH200" s="211"/>
      <c r="AI200" s="211"/>
      <c r="AJ200" s="211"/>
      <c r="AK200" s="211"/>
      <c r="AL200" s="211"/>
      <c r="AM200" s="211"/>
      <c r="AN200" s="211"/>
      <c r="AO200" s="211"/>
      <c r="AP200" s="211"/>
      <c r="AQ200" s="211"/>
      <c r="AR200" s="211"/>
      <c r="AS200" s="211"/>
      <c r="AT200" s="211"/>
      <c r="AU200" s="211"/>
      <c r="AV200" s="211"/>
      <c r="AW200" s="211"/>
      <c r="AX200" s="211"/>
    </row>
    <row r="201" spans="1:50" s="212" customFormat="1" ht="15">
      <c r="A201" s="227" t="s">
        <v>306</v>
      </c>
      <c r="B201" s="228"/>
      <c r="C201" s="229"/>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c r="AA201" s="210"/>
      <c r="AB201" s="230"/>
      <c r="AC201" s="231"/>
      <c r="AD201" s="230"/>
      <c r="AE201" s="232"/>
      <c r="AF201" s="211"/>
      <c r="AG201" s="211"/>
      <c r="AH201" s="211"/>
      <c r="AI201" s="211"/>
      <c r="AJ201" s="211"/>
      <c r="AK201" s="211"/>
      <c r="AL201" s="211"/>
      <c r="AM201" s="211"/>
      <c r="AN201" s="211"/>
      <c r="AO201" s="211"/>
      <c r="AP201" s="211"/>
      <c r="AQ201" s="211"/>
      <c r="AR201" s="211"/>
      <c r="AS201" s="211"/>
      <c r="AT201" s="211"/>
      <c r="AU201" s="211"/>
      <c r="AV201" s="211"/>
      <c r="AW201" s="211"/>
      <c r="AX201" s="211"/>
    </row>
    <row r="202" spans="1:50" s="212" customFormat="1">
      <c r="A202" s="213" t="s">
        <v>300</v>
      </c>
      <c r="B202" s="219"/>
      <c r="C202" s="220"/>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7"/>
      <c r="AC202" s="213"/>
      <c r="AD202" s="217"/>
      <c r="AE202" s="233"/>
      <c r="AF202" s="211"/>
      <c r="AG202" s="211"/>
      <c r="AH202" s="211"/>
      <c r="AI202" s="211"/>
      <c r="AJ202" s="211"/>
      <c r="AK202" s="211"/>
      <c r="AL202" s="211"/>
      <c r="AM202" s="211"/>
      <c r="AN202" s="211"/>
      <c r="AO202" s="211"/>
      <c r="AP202" s="211"/>
      <c r="AQ202" s="211"/>
      <c r="AR202" s="211"/>
      <c r="AS202" s="211"/>
      <c r="AT202" s="211"/>
      <c r="AU202" s="211"/>
      <c r="AV202" s="211"/>
      <c r="AW202" s="211"/>
      <c r="AX202" s="211"/>
    </row>
    <row r="203" spans="1:50" s="212" customFormat="1">
      <c r="A203" s="213" t="s">
        <v>301</v>
      </c>
      <c r="B203" s="219"/>
      <c r="C203" s="220"/>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7"/>
      <c r="AC203" s="213"/>
      <c r="AD203" s="217"/>
      <c r="AE203" s="233"/>
      <c r="AF203" s="211"/>
      <c r="AG203" s="211"/>
      <c r="AH203" s="211"/>
      <c r="AI203" s="211"/>
      <c r="AJ203" s="211"/>
      <c r="AK203" s="211"/>
      <c r="AL203" s="211"/>
      <c r="AM203" s="211"/>
      <c r="AN203" s="211"/>
      <c r="AO203" s="211"/>
      <c r="AP203" s="211"/>
      <c r="AQ203" s="211"/>
      <c r="AR203" s="211"/>
      <c r="AS203" s="211"/>
      <c r="AT203" s="211"/>
      <c r="AU203" s="211"/>
      <c r="AV203" s="211"/>
      <c r="AW203" s="211"/>
      <c r="AX203" s="211"/>
    </row>
    <row r="204" spans="1:50" s="212" customFormat="1">
      <c r="A204" s="213" t="s">
        <v>302</v>
      </c>
      <c r="B204" s="219"/>
      <c r="C204" s="220"/>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7"/>
      <c r="AC204" s="213"/>
      <c r="AD204" s="217"/>
      <c r="AE204" s="233"/>
      <c r="AF204" s="211"/>
      <c r="AG204" s="211"/>
      <c r="AH204" s="211"/>
      <c r="AI204" s="211"/>
      <c r="AJ204" s="211"/>
      <c r="AK204" s="211"/>
      <c r="AL204" s="211"/>
      <c r="AM204" s="211"/>
      <c r="AN204" s="211"/>
      <c r="AO204" s="211"/>
      <c r="AP204" s="211"/>
      <c r="AQ204" s="211"/>
      <c r="AR204" s="211"/>
      <c r="AS204" s="211"/>
      <c r="AT204" s="211"/>
      <c r="AU204" s="211"/>
      <c r="AV204" s="211"/>
      <c r="AW204" s="211"/>
      <c r="AX204" s="211"/>
    </row>
    <row r="205" spans="1:50" s="212" customFormat="1">
      <c r="A205" s="213" t="s">
        <v>303</v>
      </c>
      <c r="B205" s="219"/>
      <c r="C205" s="220"/>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7"/>
      <c r="AC205" s="213"/>
      <c r="AD205" s="217"/>
      <c r="AE205" s="233"/>
      <c r="AF205" s="211"/>
      <c r="AG205" s="211"/>
      <c r="AH205" s="211"/>
      <c r="AI205" s="211"/>
      <c r="AJ205" s="211"/>
      <c r="AK205" s="211"/>
      <c r="AL205" s="211"/>
      <c r="AM205" s="211"/>
      <c r="AN205" s="211"/>
      <c r="AO205" s="211"/>
      <c r="AP205" s="211"/>
      <c r="AQ205" s="211"/>
      <c r="AR205" s="211"/>
      <c r="AS205" s="211"/>
      <c r="AT205" s="211"/>
      <c r="AU205" s="211"/>
      <c r="AV205" s="211"/>
      <c r="AW205" s="211"/>
      <c r="AX205" s="211"/>
    </row>
    <row r="206" spans="1:50" s="212" customFormat="1">
      <c r="A206" s="213" t="s">
        <v>19</v>
      </c>
      <c r="B206" s="219"/>
      <c r="C206" s="220"/>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7"/>
      <c r="AC206" s="213"/>
      <c r="AD206" s="217"/>
      <c r="AE206" s="233"/>
      <c r="AF206" s="211"/>
      <c r="AG206" s="211"/>
      <c r="AH206" s="211"/>
      <c r="AI206" s="211"/>
      <c r="AJ206" s="211"/>
      <c r="AK206" s="211"/>
      <c r="AL206" s="211"/>
      <c r="AM206" s="211"/>
      <c r="AN206" s="211"/>
      <c r="AO206" s="211"/>
      <c r="AP206" s="211"/>
      <c r="AQ206" s="211"/>
      <c r="AR206" s="211"/>
      <c r="AS206" s="211"/>
      <c r="AT206" s="211"/>
      <c r="AU206" s="211"/>
      <c r="AV206" s="211"/>
      <c r="AW206" s="211"/>
      <c r="AX206" s="211"/>
    </row>
    <row r="207" spans="1:50" s="212" customFormat="1">
      <c r="A207" s="211"/>
      <c r="B207" s="219"/>
      <c r="C207" s="220"/>
      <c r="D207" s="215"/>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7"/>
      <c r="AC207" s="213"/>
      <c r="AD207" s="217"/>
      <c r="AE207" s="233"/>
      <c r="AF207" s="211"/>
      <c r="AG207" s="211"/>
      <c r="AH207" s="211"/>
      <c r="AI207" s="211"/>
      <c r="AJ207" s="211"/>
      <c r="AK207" s="211"/>
      <c r="AL207" s="211"/>
      <c r="AM207" s="211"/>
      <c r="AN207" s="211"/>
      <c r="AO207" s="211"/>
      <c r="AP207" s="211"/>
      <c r="AQ207" s="211"/>
      <c r="AR207" s="211"/>
      <c r="AS207" s="211"/>
      <c r="AT207" s="211"/>
      <c r="AU207" s="211"/>
      <c r="AV207" s="211"/>
      <c r="AW207" s="211"/>
      <c r="AX207" s="211"/>
    </row>
    <row r="208" spans="1:50" s="212" customFormat="1" ht="15">
      <c r="A208" s="197" t="s">
        <v>60</v>
      </c>
      <c r="B208" s="219"/>
      <c r="C208" s="220"/>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7"/>
      <c r="AC208" s="213"/>
      <c r="AD208" s="217"/>
      <c r="AE208" s="233"/>
      <c r="AF208" s="211"/>
      <c r="AG208" s="211"/>
      <c r="AH208" s="211"/>
      <c r="AI208" s="211"/>
      <c r="AJ208" s="211"/>
      <c r="AK208" s="211"/>
      <c r="AL208" s="211"/>
      <c r="AM208" s="211"/>
      <c r="AN208" s="211"/>
      <c r="AO208" s="211"/>
      <c r="AP208" s="211"/>
      <c r="AQ208" s="211"/>
      <c r="AR208" s="211"/>
      <c r="AS208" s="211"/>
      <c r="AT208" s="211"/>
      <c r="AU208" s="211"/>
      <c r="AV208" s="211"/>
      <c r="AW208" s="211"/>
      <c r="AX208" s="211"/>
    </row>
    <row r="209" spans="1:50" s="212" customFormat="1">
      <c r="A209" s="213" t="s">
        <v>304</v>
      </c>
      <c r="B209" s="219"/>
      <c r="C209" s="220"/>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7"/>
      <c r="AC209" s="213"/>
      <c r="AD209" s="217"/>
      <c r="AE209" s="233"/>
      <c r="AF209" s="211"/>
      <c r="AG209" s="211"/>
      <c r="AH209" s="211"/>
      <c r="AI209" s="211"/>
      <c r="AJ209" s="211"/>
      <c r="AK209" s="211"/>
      <c r="AL209" s="211"/>
      <c r="AM209" s="211"/>
      <c r="AN209" s="211"/>
      <c r="AO209" s="211"/>
      <c r="AP209" s="211"/>
      <c r="AQ209" s="211"/>
      <c r="AR209" s="211"/>
      <c r="AS209" s="211"/>
      <c r="AT209" s="211"/>
      <c r="AU209" s="211"/>
      <c r="AV209" s="211"/>
      <c r="AW209" s="211"/>
      <c r="AX209" s="211"/>
    </row>
    <row r="210" spans="1:50" s="212" customFormat="1">
      <c r="A210" s="213" t="s">
        <v>305</v>
      </c>
      <c r="B210" s="219"/>
      <c r="C210" s="220"/>
      <c r="D210" s="215"/>
      <c r="E210" s="215"/>
      <c r="F210" s="215"/>
      <c r="G210" s="215"/>
      <c r="H210" s="215"/>
      <c r="I210" s="215"/>
      <c r="J210" s="215"/>
      <c r="K210" s="215"/>
      <c r="L210" s="215"/>
      <c r="M210" s="215"/>
      <c r="N210" s="215"/>
      <c r="O210" s="215"/>
      <c r="P210" s="215"/>
      <c r="Q210" s="215"/>
      <c r="R210" s="215"/>
      <c r="S210" s="215"/>
      <c r="T210" s="215"/>
      <c r="U210" s="215"/>
      <c r="V210" s="215"/>
      <c r="W210" s="215"/>
      <c r="X210" s="215"/>
      <c r="Y210" s="215"/>
      <c r="Z210" s="215"/>
      <c r="AA210" s="215"/>
      <c r="AB210" s="217"/>
      <c r="AC210" s="213"/>
      <c r="AD210" s="217"/>
      <c r="AE210" s="233"/>
      <c r="AF210" s="211"/>
      <c r="AG210" s="211"/>
      <c r="AH210" s="211"/>
      <c r="AI210" s="211"/>
      <c r="AJ210" s="211"/>
      <c r="AK210" s="211"/>
      <c r="AL210" s="211"/>
      <c r="AM210" s="211"/>
      <c r="AN210" s="211"/>
      <c r="AO210" s="211"/>
      <c r="AP210" s="211"/>
      <c r="AQ210" s="211"/>
      <c r="AR210" s="211"/>
      <c r="AS210" s="211"/>
      <c r="AT210" s="211"/>
      <c r="AU210" s="211"/>
      <c r="AV210" s="211"/>
      <c r="AW210" s="211"/>
      <c r="AX210" s="211"/>
    </row>
    <row r="211" spans="1:50" s="212" customFormat="1">
      <c r="A211" s="213" t="s">
        <v>19</v>
      </c>
      <c r="B211" s="219"/>
      <c r="C211" s="220"/>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215"/>
      <c r="AB211" s="217"/>
      <c r="AC211" s="213"/>
      <c r="AD211" s="217"/>
      <c r="AE211" s="233"/>
      <c r="AF211" s="211"/>
      <c r="AG211" s="211"/>
      <c r="AH211" s="211"/>
      <c r="AI211" s="211"/>
      <c r="AJ211" s="211"/>
      <c r="AK211" s="211"/>
      <c r="AL211" s="211"/>
      <c r="AM211" s="211"/>
      <c r="AN211" s="211"/>
      <c r="AO211" s="211"/>
      <c r="AP211" s="211"/>
      <c r="AQ211" s="211"/>
      <c r="AR211" s="211"/>
      <c r="AS211" s="211"/>
      <c r="AT211" s="211"/>
      <c r="AU211" s="211"/>
      <c r="AV211" s="211"/>
      <c r="AW211" s="211"/>
      <c r="AX211" s="211"/>
    </row>
    <row r="212" spans="1:50" s="212" customFormat="1" ht="15">
      <c r="A212" s="197"/>
      <c r="B212" s="198"/>
      <c r="C212" s="220"/>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7"/>
      <c r="AC212" s="213"/>
      <c r="AD212" s="217"/>
      <c r="AE212" s="233"/>
      <c r="AF212" s="211"/>
      <c r="AG212" s="211"/>
      <c r="AH212" s="211"/>
      <c r="AI212" s="211"/>
      <c r="AJ212" s="211"/>
      <c r="AK212" s="211"/>
      <c r="AL212" s="211"/>
      <c r="AM212" s="211"/>
      <c r="AN212" s="211"/>
      <c r="AO212" s="211"/>
      <c r="AP212" s="211"/>
      <c r="AQ212" s="211"/>
      <c r="AR212" s="211"/>
      <c r="AS212" s="211"/>
      <c r="AT212" s="211"/>
      <c r="AU212" s="211"/>
      <c r="AV212" s="211"/>
      <c r="AW212" s="211"/>
      <c r="AX212" s="211"/>
    </row>
    <row r="213" spans="1:50" s="212" customFormat="1">
      <c r="A213" s="213"/>
      <c r="B213" s="219"/>
      <c r="C213" s="220"/>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7"/>
      <c r="AC213" s="213"/>
      <c r="AD213" s="217"/>
      <c r="AE213" s="233"/>
      <c r="AF213" s="211"/>
      <c r="AG213" s="211"/>
      <c r="AH213" s="211"/>
      <c r="AI213" s="211"/>
      <c r="AJ213" s="211"/>
      <c r="AK213" s="211"/>
      <c r="AL213" s="211"/>
      <c r="AM213" s="211"/>
      <c r="AN213" s="211"/>
      <c r="AO213" s="211"/>
      <c r="AP213" s="211"/>
      <c r="AQ213" s="211"/>
      <c r="AR213" s="211"/>
      <c r="AS213" s="211"/>
      <c r="AT213" s="211"/>
      <c r="AU213" s="211"/>
      <c r="AV213" s="211"/>
      <c r="AW213" s="211"/>
      <c r="AX213" s="211"/>
    </row>
    <row r="214" spans="1:50" s="212" customFormat="1">
      <c r="A214" s="221"/>
      <c r="B214" s="222"/>
      <c r="C214" s="235"/>
      <c r="D214" s="236"/>
      <c r="E214" s="236"/>
      <c r="F214" s="236"/>
      <c r="G214" s="236"/>
      <c r="H214" s="236"/>
      <c r="I214" s="236"/>
      <c r="J214" s="236"/>
      <c r="K214" s="236"/>
      <c r="L214" s="236"/>
      <c r="M214" s="236"/>
      <c r="N214" s="236"/>
      <c r="O214" s="236"/>
      <c r="P214" s="236"/>
      <c r="Q214" s="236"/>
      <c r="R214" s="236"/>
      <c r="S214" s="236"/>
      <c r="T214" s="236"/>
      <c r="U214" s="236"/>
      <c r="V214" s="236"/>
      <c r="W214" s="236"/>
      <c r="X214" s="236"/>
      <c r="Y214" s="236"/>
      <c r="Z214" s="236"/>
      <c r="AA214" s="236"/>
      <c r="AB214" s="237" t="s">
        <v>307</v>
      </c>
      <c r="AC214" s="238">
        <f>SUM($AC$201:$AC$213)</f>
        <v>0</v>
      </c>
      <c r="AD214" s="237" t="s">
        <v>67</v>
      </c>
      <c r="AE214" s="226">
        <f>SUM($AE$201:$AE$213)</f>
        <v>0</v>
      </c>
      <c r="AF214" s="211"/>
      <c r="AG214" s="211"/>
      <c r="AH214" s="211"/>
      <c r="AI214" s="211"/>
      <c r="AJ214" s="211"/>
      <c r="AK214" s="211"/>
      <c r="AL214" s="211"/>
      <c r="AM214" s="211"/>
      <c r="AN214" s="211"/>
      <c r="AO214" s="211"/>
      <c r="AP214" s="211"/>
      <c r="AQ214" s="211"/>
      <c r="AR214" s="211"/>
      <c r="AS214" s="211"/>
      <c r="AT214" s="211"/>
      <c r="AU214" s="211"/>
      <c r="AV214" s="211"/>
      <c r="AW214" s="211"/>
      <c r="AX214" s="211"/>
    </row>
    <row r="215" spans="1:50" ht="15">
      <c r="A215" s="227" t="s">
        <v>317</v>
      </c>
      <c r="B215" s="228"/>
      <c r="C215" s="229"/>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c r="AA215" s="210"/>
      <c r="AB215" s="230"/>
      <c r="AC215" s="231"/>
      <c r="AD215" s="230"/>
      <c r="AE215" s="232"/>
      <c r="AF215" s="71"/>
      <c r="AG215" s="71"/>
      <c r="AH215" s="71"/>
      <c r="AI215" s="71"/>
      <c r="AJ215" s="71"/>
      <c r="AK215" s="71"/>
      <c r="AL215" s="71"/>
      <c r="AM215" s="71"/>
      <c r="AN215" s="71"/>
      <c r="AO215" s="71"/>
      <c r="AP215" s="71"/>
      <c r="AQ215" s="71"/>
      <c r="AR215" s="71"/>
      <c r="AS215" s="71"/>
      <c r="AT215" s="71"/>
      <c r="AU215" s="71"/>
      <c r="AV215" s="71"/>
      <c r="AW215" s="71"/>
      <c r="AX215" s="71"/>
    </row>
    <row r="216" spans="1:50">
      <c r="A216" s="213" t="s">
        <v>318</v>
      </c>
      <c r="B216" s="219"/>
      <c r="C216" s="220"/>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7"/>
      <c r="AC216" s="213"/>
      <c r="AD216" s="217"/>
      <c r="AE216" s="233"/>
      <c r="AF216" s="71"/>
      <c r="AG216" s="71"/>
      <c r="AH216" s="71"/>
      <c r="AI216" s="71"/>
      <c r="AJ216" s="71"/>
      <c r="AK216" s="71"/>
      <c r="AL216" s="71"/>
      <c r="AM216" s="71"/>
      <c r="AN216" s="71"/>
      <c r="AO216" s="71"/>
      <c r="AP216" s="71"/>
      <c r="AQ216" s="71"/>
      <c r="AR216" s="71"/>
      <c r="AS216" s="71"/>
      <c r="AT216" s="71"/>
      <c r="AU216" s="71"/>
      <c r="AV216" s="71"/>
      <c r="AW216" s="71"/>
      <c r="AX216" s="71"/>
    </row>
    <row r="217" spans="1:50">
      <c r="A217" s="213" t="s">
        <v>319</v>
      </c>
      <c r="B217" s="219"/>
      <c r="C217" s="220"/>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215"/>
      <c r="AB217" s="217"/>
      <c r="AC217" s="213"/>
      <c r="AD217" s="217"/>
      <c r="AE217" s="233"/>
      <c r="AF217" s="71"/>
      <c r="AG217" s="71"/>
      <c r="AH217" s="71"/>
      <c r="AI217" s="71"/>
      <c r="AJ217" s="71"/>
      <c r="AK217" s="71"/>
      <c r="AL217" s="71"/>
      <c r="AM217" s="71"/>
      <c r="AN217" s="71"/>
      <c r="AO217" s="71"/>
      <c r="AP217" s="71"/>
      <c r="AQ217" s="71"/>
      <c r="AR217" s="71"/>
      <c r="AS217" s="71"/>
      <c r="AT217" s="71"/>
      <c r="AU217" s="71"/>
      <c r="AV217" s="71"/>
      <c r="AW217" s="71"/>
      <c r="AX217" s="71"/>
    </row>
    <row r="218" spans="1:50">
      <c r="A218" s="213" t="s">
        <v>320</v>
      </c>
      <c r="B218" s="219"/>
      <c r="C218" s="220"/>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c r="AA218" s="215"/>
      <c r="AB218" s="217"/>
      <c r="AC218" s="213"/>
      <c r="AD218" s="217"/>
      <c r="AE218" s="233"/>
      <c r="AF218" s="71"/>
      <c r="AG218" s="71"/>
      <c r="AH218" s="71"/>
      <c r="AI218" s="71"/>
      <c r="AJ218" s="71"/>
      <c r="AK218" s="71"/>
      <c r="AL218" s="71"/>
      <c r="AM218" s="71"/>
      <c r="AN218" s="71"/>
      <c r="AO218" s="71"/>
      <c r="AP218" s="71"/>
      <c r="AQ218" s="71"/>
      <c r="AR218" s="71"/>
      <c r="AS218" s="71"/>
      <c r="AT218" s="71"/>
      <c r="AU218" s="71"/>
      <c r="AV218" s="71"/>
      <c r="AW218" s="71"/>
      <c r="AX218" s="71"/>
    </row>
    <row r="219" spans="1:50">
      <c r="A219" s="213" t="s">
        <v>321</v>
      </c>
      <c r="B219" s="219"/>
      <c r="C219" s="220"/>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7"/>
      <c r="AC219" s="213"/>
      <c r="AD219" s="217"/>
      <c r="AE219" s="233"/>
      <c r="AF219" s="71"/>
      <c r="AG219" s="71"/>
      <c r="AH219" s="71"/>
      <c r="AI219" s="71"/>
      <c r="AJ219" s="71"/>
      <c r="AK219" s="71"/>
      <c r="AL219" s="71"/>
      <c r="AM219" s="71"/>
      <c r="AN219" s="71"/>
      <c r="AO219" s="71"/>
      <c r="AP219" s="71"/>
      <c r="AQ219" s="71"/>
      <c r="AR219" s="71"/>
      <c r="AS219" s="71"/>
      <c r="AT219" s="71"/>
      <c r="AU219" s="71"/>
      <c r="AV219" s="71"/>
      <c r="AW219" s="71"/>
      <c r="AX219" s="71"/>
    </row>
    <row r="220" spans="1:50">
      <c r="A220" s="213" t="s">
        <v>19</v>
      </c>
      <c r="B220" s="219"/>
      <c r="C220" s="220"/>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7"/>
      <c r="AC220" s="213"/>
      <c r="AD220" s="217"/>
      <c r="AE220" s="233"/>
      <c r="AF220" s="71"/>
      <c r="AG220" s="71"/>
      <c r="AH220" s="71"/>
      <c r="AI220" s="71"/>
      <c r="AJ220" s="71"/>
      <c r="AK220" s="71"/>
      <c r="AL220" s="71"/>
      <c r="AM220" s="71"/>
      <c r="AN220" s="71"/>
      <c r="AO220" s="71"/>
      <c r="AP220" s="71"/>
      <c r="AQ220" s="71"/>
      <c r="AR220" s="71"/>
      <c r="AS220" s="71"/>
      <c r="AT220" s="71"/>
      <c r="AU220" s="71"/>
      <c r="AV220" s="71"/>
      <c r="AW220" s="71"/>
      <c r="AX220" s="71"/>
    </row>
    <row r="221" spans="1:50">
      <c r="A221" s="211"/>
      <c r="B221" s="219"/>
      <c r="C221" s="220"/>
      <c r="D221" s="215"/>
      <c r="E221" s="215"/>
      <c r="F221" s="215"/>
      <c r="G221" s="215"/>
      <c r="H221" s="215"/>
      <c r="I221" s="215"/>
      <c r="J221" s="215"/>
      <c r="K221" s="215"/>
      <c r="L221" s="215"/>
      <c r="M221" s="215"/>
      <c r="N221" s="215"/>
      <c r="O221" s="215"/>
      <c r="P221" s="215"/>
      <c r="Q221" s="215"/>
      <c r="R221" s="215"/>
      <c r="S221" s="215"/>
      <c r="T221" s="215"/>
      <c r="U221" s="215"/>
      <c r="V221" s="215"/>
      <c r="W221" s="215"/>
      <c r="X221" s="215"/>
      <c r="Y221" s="215"/>
      <c r="Z221" s="215"/>
      <c r="AA221" s="215"/>
      <c r="AB221" s="217"/>
      <c r="AC221" s="213"/>
      <c r="AD221" s="217"/>
      <c r="AE221" s="233"/>
      <c r="AF221" s="71"/>
      <c r="AG221" s="71"/>
      <c r="AH221" s="71"/>
      <c r="AI221" s="71"/>
      <c r="AJ221" s="71"/>
      <c r="AK221" s="71"/>
      <c r="AL221" s="71"/>
      <c r="AM221" s="71"/>
      <c r="AN221" s="71"/>
      <c r="AO221" s="71"/>
      <c r="AP221" s="71"/>
      <c r="AQ221" s="71"/>
      <c r="AR221" s="71"/>
      <c r="AS221" s="71"/>
      <c r="AT221" s="71"/>
      <c r="AU221" s="71"/>
      <c r="AV221" s="71"/>
      <c r="AW221" s="71"/>
      <c r="AX221" s="71"/>
    </row>
    <row r="222" spans="1:50" ht="15">
      <c r="A222" s="197" t="s">
        <v>60</v>
      </c>
      <c r="B222" s="219"/>
      <c r="C222" s="220"/>
      <c r="D222" s="215"/>
      <c r="E222" s="215"/>
      <c r="F222" s="215"/>
      <c r="G222" s="215"/>
      <c r="H222" s="215"/>
      <c r="I222" s="215"/>
      <c r="J222" s="215"/>
      <c r="K222" s="215"/>
      <c r="L222" s="215"/>
      <c r="M222" s="215"/>
      <c r="N222" s="215"/>
      <c r="O222" s="215"/>
      <c r="P222" s="215"/>
      <c r="Q222" s="215"/>
      <c r="R222" s="215"/>
      <c r="S222" s="215"/>
      <c r="T222" s="215"/>
      <c r="U222" s="215"/>
      <c r="V222" s="215"/>
      <c r="W222" s="215"/>
      <c r="X222" s="215"/>
      <c r="Y222" s="215"/>
      <c r="Z222" s="215"/>
      <c r="AA222" s="215"/>
      <c r="AB222" s="217"/>
      <c r="AC222" s="213"/>
      <c r="AD222" s="217"/>
      <c r="AE222" s="233"/>
      <c r="AF222" s="71"/>
      <c r="AG222" s="71"/>
      <c r="AH222" s="71"/>
      <c r="AI222" s="71"/>
      <c r="AJ222" s="71"/>
      <c r="AK222" s="71"/>
      <c r="AL222" s="71"/>
      <c r="AM222" s="71"/>
      <c r="AN222" s="71"/>
      <c r="AO222" s="71"/>
      <c r="AP222" s="71"/>
      <c r="AQ222" s="71"/>
      <c r="AR222" s="71"/>
      <c r="AS222" s="71"/>
      <c r="AT222" s="71"/>
      <c r="AU222" s="71"/>
      <c r="AV222" s="71"/>
      <c r="AW222" s="71"/>
      <c r="AX222" s="71"/>
    </row>
    <row r="223" spans="1:50">
      <c r="A223" s="213" t="s">
        <v>322</v>
      </c>
      <c r="B223" s="219"/>
      <c r="C223" s="220"/>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7"/>
      <c r="AC223" s="213"/>
      <c r="AD223" s="217"/>
      <c r="AE223" s="233"/>
      <c r="AF223" s="71"/>
      <c r="AG223" s="71"/>
      <c r="AH223" s="71"/>
      <c r="AI223" s="71"/>
      <c r="AJ223" s="71"/>
      <c r="AK223" s="71"/>
      <c r="AL223" s="71"/>
      <c r="AM223" s="71"/>
      <c r="AN223" s="71"/>
      <c r="AO223" s="71"/>
      <c r="AP223" s="71"/>
      <c r="AQ223" s="71"/>
      <c r="AR223" s="71"/>
      <c r="AS223" s="71"/>
      <c r="AT223" s="71"/>
      <c r="AU223" s="71"/>
      <c r="AV223" s="71"/>
      <c r="AW223" s="71"/>
      <c r="AX223" s="71"/>
    </row>
    <row r="224" spans="1:50">
      <c r="A224" s="213" t="s">
        <v>323</v>
      </c>
      <c r="B224" s="219"/>
      <c r="C224" s="220"/>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7"/>
      <c r="AC224" s="213"/>
      <c r="AD224" s="217"/>
      <c r="AE224" s="233"/>
      <c r="AF224" s="71"/>
      <c r="AG224" s="71"/>
      <c r="AH224" s="71"/>
      <c r="AI224" s="71"/>
      <c r="AJ224" s="71"/>
      <c r="AK224" s="71"/>
      <c r="AL224" s="71"/>
      <c r="AM224" s="71"/>
      <c r="AN224" s="71"/>
      <c r="AO224" s="71"/>
      <c r="AP224" s="71"/>
      <c r="AQ224" s="71"/>
      <c r="AR224" s="71"/>
      <c r="AS224" s="71"/>
      <c r="AT224" s="71"/>
      <c r="AU224" s="71"/>
      <c r="AV224" s="71"/>
      <c r="AW224" s="71"/>
      <c r="AX224" s="71"/>
    </row>
    <row r="225" spans="1:50">
      <c r="A225" s="213" t="s">
        <v>19</v>
      </c>
      <c r="B225" s="219"/>
      <c r="C225" s="220"/>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c r="Z225" s="215"/>
      <c r="AA225" s="215"/>
      <c r="AB225" s="217"/>
      <c r="AC225" s="213"/>
      <c r="AD225" s="217"/>
      <c r="AE225" s="233"/>
      <c r="AF225" s="71"/>
      <c r="AG225" s="71"/>
      <c r="AH225" s="71"/>
      <c r="AI225" s="71"/>
      <c r="AJ225" s="71"/>
      <c r="AK225" s="71"/>
      <c r="AL225" s="71"/>
      <c r="AM225" s="71"/>
      <c r="AN225" s="71"/>
      <c r="AO225" s="71"/>
      <c r="AP225" s="71"/>
      <c r="AQ225" s="71"/>
      <c r="AR225" s="71"/>
      <c r="AS225" s="71"/>
      <c r="AT225" s="71"/>
      <c r="AU225" s="71"/>
      <c r="AV225" s="71"/>
      <c r="AW225" s="71"/>
      <c r="AX225" s="71"/>
    </row>
    <row r="226" spans="1:50" ht="15">
      <c r="A226" s="197"/>
      <c r="B226" s="198"/>
      <c r="C226" s="220"/>
      <c r="D226" s="215"/>
      <c r="E226" s="215"/>
      <c r="F226" s="215"/>
      <c r="G226" s="215"/>
      <c r="H226" s="215"/>
      <c r="I226" s="215"/>
      <c r="J226" s="215"/>
      <c r="K226" s="215"/>
      <c r="L226" s="215"/>
      <c r="M226" s="215"/>
      <c r="N226" s="215"/>
      <c r="O226" s="215"/>
      <c r="P226" s="215"/>
      <c r="Q226" s="215"/>
      <c r="R226" s="215"/>
      <c r="S226" s="215"/>
      <c r="T226" s="215"/>
      <c r="U226" s="215"/>
      <c r="V226" s="215"/>
      <c r="W226" s="215"/>
      <c r="X226" s="215"/>
      <c r="Y226" s="215"/>
      <c r="Z226" s="215"/>
      <c r="AA226" s="215"/>
      <c r="AB226" s="217"/>
      <c r="AC226" s="213"/>
      <c r="AD226" s="217"/>
      <c r="AE226" s="233"/>
      <c r="AF226" s="71"/>
      <c r="AG226" s="71"/>
      <c r="AH226" s="71"/>
      <c r="AI226" s="71"/>
      <c r="AJ226" s="71"/>
      <c r="AK226" s="71"/>
      <c r="AL226" s="71"/>
      <c r="AM226" s="71"/>
      <c r="AN226" s="71"/>
      <c r="AO226" s="71"/>
      <c r="AP226" s="71"/>
      <c r="AQ226" s="71"/>
      <c r="AR226" s="71"/>
      <c r="AS226" s="71"/>
      <c r="AT226" s="71"/>
      <c r="AU226" s="71"/>
      <c r="AV226" s="71"/>
      <c r="AW226" s="71"/>
      <c r="AX226" s="71"/>
    </row>
    <row r="227" spans="1:50">
      <c r="A227" s="213"/>
      <c r="B227" s="219"/>
      <c r="C227" s="220"/>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7"/>
      <c r="AC227" s="213"/>
      <c r="AD227" s="217"/>
      <c r="AE227" s="233"/>
      <c r="AF227" s="71"/>
      <c r="AG227" s="71"/>
      <c r="AH227" s="71"/>
      <c r="AI227" s="71"/>
      <c r="AJ227" s="71"/>
      <c r="AK227" s="71"/>
      <c r="AL227" s="71"/>
      <c r="AM227" s="71"/>
      <c r="AN227" s="71"/>
      <c r="AO227" s="71"/>
      <c r="AP227" s="71"/>
      <c r="AQ227" s="71"/>
      <c r="AR227" s="71"/>
      <c r="AS227" s="71"/>
      <c r="AT227" s="71"/>
      <c r="AU227" s="71"/>
      <c r="AV227" s="71"/>
      <c r="AW227" s="71"/>
      <c r="AX227" s="71"/>
    </row>
    <row r="228" spans="1:50">
      <c r="A228" s="221"/>
      <c r="B228" s="222"/>
      <c r="C228" s="235"/>
      <c r="D228" s="236"/>
      <c r="E228" s="236"/>
      <c r="F228" s="236"/>
      <c r="G228" s="236"/>
      <c r="H228" s="236"/>
      <c r="I228" s="236"/>
      <c r="J228" s="236"/>
      <c r="K228" s="236"/>
      <c r="L228" s="236"/>
      <c r="M228" s="236"/>
      <c r="N228" s="236"/>
      <c r="O228" s="236"/>
      <c r="P228" s="236"/>
      <c r="Q228" s="236"/>
      <c r="R228" s="236"/>
      <c r="S228" s="236"/>
      <c r="T228" s="236"/>
      <c r="U228" s="236"/>
      <c r="V228" s="236"/>
      <c r="W228" s="236"/>
      <c r="X228" s="236"/>
      <c r="Y228" s="236"/>
      <c r="Z228" s="236"/>
      <c r="AA228" s="236"/>
      <c r="AB228" s="237" t="s">
        <v>324</v>
      </c>
      <c r="AC228" s="238">
        <f>SUM($AC$215:$AC$227)</f>
        <v>0</v>
      </c>
      <c r="AD228" s="237" t="s">
        <v>67</v>
      </c>
      <c r="AE228" s="226">
        <f>SUM($AE$215:$AE$227)</f>
        <v>0</v>
      </c>
      <c r="AF228" s="71"/>
      <c r="AG228" s="71"/>
      <c r="AH228" s="71"/>
      <c r="AI228" s="71"/>
      <c r="AJ228" s="71"/>
      <c r="AK228" s="71"/>
      <c r="AL228" s="71"/>
      <c r="AM228" s="71"/>
      <c r="AN228" s="71"/>
      <c r="AO228" s="71"/>
      <c r="AP228" s="71"/>
      <c r="AQ228" s="71"/>
      <c r="AR228" s="71"/>
      <c r="AS228" s="71"/>
      <c r="AT228" s="71"/>
      <c r="AU228" s="71"/>
      <c r="AV228" s="71"/>
      <c r="AW228" s="71"/>
      <c r="AX228" s="71"/>
    </row>
    <row r="229" spans="1:50">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row>
    <row r="230" spans="1:50">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c r="AV230" s="71"/>
      <c r="AW230" s="71"/>
      <c r="AX230" s="71"/>
    </row>
    <row r="231" spans="1:50">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c r="AV231" s="71"/>
      <c r="AW231" s="71"/>
      <c r="AX231" s="71"/>
    </row>
    <row r="232" spans="1:50">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row>
    <row r="233" spans="1:50">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row>
    <row r="234" spans="1:50">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c r="AX234" s="71"/>
    </row>
    <row r="235" spans="1:50">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row>
    <row r="236" spans="1:50">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row>
    <row r="237" spans="1:50">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71"/>
    </row>
    <row r="238" spans="1:50">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row>
    <row r="239" spans="1:50">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row>
    <row r="240" spans="1:50">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row>
    <row r="241" spans="1:50">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row>
    <row r="242" spans="1:50">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row>
    <row r="243" spans="1:50">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row>
    <row r="244" spans="1:50">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row>
    <row r="245" spans="1:50">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row>
    <row r="246" spans="1:50">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row>
    <row r="247" spans="1:50">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row>
    <row r="248" spans="1:50">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row>
    <row r="249" spans="1:50">
      <c r="A249" s="248"/>
      <c r="B249" s="248"/>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7"/>
      <c r="AG249" s="247"/>
      <c r="AH249" s="247"/>
      <c r="AI249" s="247"/>
      <c r="AJ249" s="247"/>
      <c r="AK249" s="247"/>
      <c r="AL249" s="247"/>
      <c r="AM249" s="247"/>
      <c r="AN249" s="247"/>
      <c r="AO249" s="247"/>
      <c r="AP249" s="247"/>
      <c r="AQ249" s="247"/>
      <c r="AR249" s="247"/>
      <c r="AS249" s="247"/>
      <c r="AT249" s="247"/>
      <c r="AU249" s="247"/>
      <c r="AV249" s="247"/>
      <c r="AW249" s="247"/>
      <c r="AX249" s="247"/>
    </row>
  </sheetData>
  <sheetProtection algorithmName="SHA-512" hashValue="06/+rsJvgHS2JJABslR7EtLUuJ55n27s784ZM46lBW48CXe+SvBGc5Ph+9V3XS/55iyx+UsjsBKyrTet3oTAwQ==" saltValue="Jo9wkHXbHy9mAHZ/Eyhh5A==" spinCount="100000" sheet="1" formatCells="0" formatColumns="0" formatRows="0" insertColumns="0" insertRows="0" deleteColumns="0" deleteRows="0" selectLockedCells="1"/>
  <mergeCells count="9">
    <mergeCell ref="A1:C1"/>
    <mergeCell ref="AB3:AC3"/>
    <mergeCell ref="AD3:AE3"/>
    <mergeCell ref="H3:K3"/>
    <mergeCell ref="L3:O3"/>
    <mergeCell ref="D3:G3"/>
    <mergeCell ref="X3:AA3"/>
    <mergeCell ref="P3:S3"/>
    <mergeCell ref="T3:W3"/>
  </mergeCells>
  <phoneticPr fontId="0" type="noConversion"/>
  <conditionalFormatting sqref="AC1:AC2">
    <cfRule type="expression" dxfId="537" priority="56">
      <formula>$AC$1=$AC$2</formula>
    </cfRule>
  </conditionalFormatting>
  <conditionalFormatting sqref="AE1:AE2">
    <cfRule type="expression" dxfId="536" priority="55">
      <formula>$AE$1=$AE$2</formula>
    </cfRule>
  </conditionalFormatting>
  <conditionalFormatting sqref="A3">
    <cfRule type="containsBlanks" dxfId="535" priority="1">
      <formula>LEN(TRIM(A3))=0</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44" id="{734AF5AC-A695-49F5-87E4-89F87FCCCDEF}">
            <xm:f>'3 Samlet budget (AUTOGENERERES)'!$S$15</xm:f>
            <x14:dxf>
              <font>
                <color theme="0"/>
              </font>
              <fill>
                <patternFill>
                  <bgColor theme="0"/>
                </patternFill>
              </fill>
              <border>
                <left/>
                <right/>
                <bottom/>
                <vertical/>
                <horizontal/>
              </border>
            </x14:dxf>
          </x14:cfRule>
          <xm:sqref>A173:AE186</xm:sqref>
        </x14:conditionalFormatting>
        <x14:conditionalFormatting xmlns:xm="http://schemas.microsoft.com/office/excel/2006/main">
          <x14:cfRule type="expression" priority="43" id="{B2836705-82F1-4A6B-BDAB-0BB3CBD760BE}">
            <xm:f>'3 Samlet budget (AUTOGENERERES)'!$S$14</xm:f>
            <x14:dxf>
              <font>
                <color theme="0"/>
              </font>
              <fill>
                <patternFill>
                  <bgColor theme="0"/>
                </patternFill>
              </fill>
              <border>
                <left/>
                <right/>
                <bottom/>
                <vertical/>
                <horizontal/>
              </border>
            </x14:dxf>
          </x14:cfRule>
          <xm:sqref>A159:AE172</xm:sqref>
        </x14:conditionalFormatting>
        <x14:conditionalFormatting xmlns:xm="http://schemas.microsoft.com/office/excel/2006/main">
          <x14:cfRule type="expression" priority="42" id="{8267922B-7C91-45F7-95BB-B6728E2AAC73}">
            <xm:f>'3 Samlet budget (AUTOGENERERES)'!$S$13</xm:f>
            <x14:dxf>
              <font>
                <color theme="0"/>
              </font>
              <fill>
                <patternFill>
                  <bgColor theme="0"/>
                </patternFill>
              </fill>
              <border>
                <left/>
                <right/>
                <bottom/>
                <vertical/>
                <horizontal/>
              </border>
            </x14:dxf>
          </x14:cfRule>
          <xm:sqref>A145:AE158</xm:sqref>
        </x14:conditionalFormatting>
        <x14:conditionalFormatting xmlns:xm="http://schemas.microsoft.com/office/excel/2006/main">
          <x14:cfRule type="expression" priority="41" id="{B845DAC6-E5BE-4163-99DD-278D64E85701}">
            <xm:f>'3 Samlet budget (AUTOGENERERES)'!$S$12</xm:f>
            <x14:dxf>
              <font>
                <color theme="0"/>
              </font>
              <fill>
                <patternFill>
                  <bgColor theme="0"/>
                </patternFill>
              </fill>
              <border>
                <left/>
                <right/>
                <bottom/>
                <vertical/>
                <horizontal/>
              </border>
            </x14:dxf>
          </x14:cfRule>
          <xm:sqref>A131:AE144</xm:sqref>
        </x14:conditionalFormatting>
        <x14:conditionalFormatting xmlns:xm="http://schemas.microsoft.com/office/excel/2006/main">
          <x14:cfRule type="expression" priority="40" id="{2B794872-E32C-4939-B46B-E28EA5C89D2B}">
            <xm:f>'3 Samlet budget (AUTOGENERERES)'!$S$11</xm:f>
            <x14:dxf>
              <font>
                <color theme="0"/>
              </font>
              <fill>
                <patternFill>
                  <fgColor theme="0"/>
                  <bgColor theme="0"/>
                </patternFill>
              </fill>
              <border>
                <left/>
                <right/>
                <bottom/>
                <vertical/>
                <horizontal/>
              </border>
            </x14:dxf>
          </x14:cfRule>
          <xm:sqref>A117:AE130</xm:sqref>
        </x14:conditionalFormatting>
        <x14:conditionalFormatting xmlns:xm="http://schemas.microsoft.com/office/excel/2006/main">
          <x14:cfRule type="expression" priority="39" id="{D3551D72-7FB3-4237-B070-449A64A2B244}">
            <xm:f>'3 Samlet budget (AUTOGENERERES)'!$S$10</xm:f>
            <x14:dxf>
              <font>
                <color theme="0"/>
              </font>
              <fill>
                <patternFill>
                  <bgColor theme="0"/>
                </patternFill>
              </fill>
              <border>
                <left/>
                <right/>
                <bottom/>
                <vertical/>
                <horizontal/>
              </border>
            </x14:dxf>
          </x14:cfRule>
          <xm:sqref>A103:AE116</xm:sqref>
        </x14:conditionalFormatting>
        <x14:conditionalFormatting xmlns:xm="http://schemas.microsoft.com/office/excel/2006/main">
          <x14:cfRule type="expression" priority="38" id="{C669C3CA-6AC5-4746-8238-3A30C10CAD38}">
            <xm:f>'3 Samlet budget (AUTOGENERERES)'!$S$9</xm:f>
            <x14:dxf>
              <font>
                <color theme="0"/>
              </font>
              <fill>
                <patternFill>
                  <bgColor theme="0"/>
                </patternFill>
              </fill>
              <border>
                <left/>
                <right/>
                <bottom/>
                <vertical/>
                <horizontal/>
              </border>
            </x14:dxf>
          </x14:cfRule>
          <xm:sqref>A89:AE102</xm:sqref>
        </x14:conditionalFormatting>
        <x14:conditionalFormatting xmlns:xm="http://schemas.microsoft.com/office/excel/2006/main">
          <x14:cfRule type="expression" priority="37" id="{0ADDCAD3-314C-4BBA-A29A-B89953DA2D7A}">
            <xm:f>'3 Samlet budget (AUTOGENERERES)'!$S$8</xm:f>
            <x14:dxf>
              <font>
                <color theme="0"/>
              </font>
              <fill>
                <patternFill>
                  <bgColor theme="0"/>
                </patternFill>
              </fill>
              <border>
                <left/>
                <right/>
                <bottom/>
                <vertical/>
                <horizontal/>
              </border>
            </x14:dxf>
          </x14:cfRule>
          <xm:sqref>A75:AE88</xm:sqref>
        </x14:conditionalFormatting>
        <x14:conditionalFormatting xmlns:xm="http://schemas.microsoft.com/office/excel/2006/main">
          <x14:cfRule type="expression" priority="36" id="{3153D2CF-FDCD-4011-982F-3E75448EFB6E}">
            <xm:f>'3 Samlet budget (AUTOGENERERES)'!$S$7</xm:f>
            <x14:dxf>
              <font>
                <color theme="0"/>
              </font>
              <fill>
                <patternFill>
                  <bgColor theme="0"/>
                </patternFill>
              </fill>
              <border>
                <left/>
                <right/>
                <bottom/>
                <vertical/>
                <horizontal/>
              </border>
            </x14:dxf>
          </x14:cfRule>
          <xm:sqref>A61:AE74</xm:sqref>
        </x14:conditionalFormatting>
        <x14:conditionalFormatting xmlns:xm="http://schemas.microsoft.com/office/excel/2006/main">
          <x14:cfRule type="expression" priority="35" id="{68A03676-3EFE-4881-9450-E89B912E1061}">
            <xm:f>'3 Samlet budget (AUTOGENERERES)'!$S$6</xm:f>
            <x14:dxf>
              <font>
                <color theme="0"/>
              </font>
              <fill>
                <patternFill>
                  <bgColor theme="0"/>
                </patternFill>
              </fill>
              <border>
                <left/>
                <right/>
                <bottom/>
                <vertical/>
                <horizontal/>
              </border>
            </x14:dxf>
          </x14:cfRule>
          <xm:sqref>A47:AE60</xm:sqref>
        </x14:conditionalFormatting>
        <x14:conditionalFormatting xmlns:xm="http://schemas.microsoft.com/office/excel/2006/main">
          <x14:cfRule type="expression" priority="34" id="{327E0BB2-70A5-4CDB-B1F0-5EA67940225D}">
            <xm:f>'3 Samlet budget (AUTOGENERERES)'!$S$5</xm:f>
            <x14:dxf>
              <font>
                <color theme="0"/>
              </font>
              <fill>
                <patternFill>
                  <bgColor theme="0"/>
                </patternFill>
              </fill>
              <border>
                <left/>
                <right/>
                <bottom/>
                <vertical/>
                <horizontal/>
              </border>
            </x14:dxf>
          </x14:cfRule>
          <xm:sqref>A33:AE46</xm:sqref>
        </x14:conditionalFormatting>
        <x14:conditionalFormatting xmlns:xm="http://schemas.microsoft.com/office/excel/2006/main">
          <x14:cfRule type="expression" priority="33" id="{8B41B253-7BAA-45C6-BC42-37A134B514F2}">
            <xm:f>'3 Samlet budget (AUTOGENERERES)'!$S$4</xm:f>
            <x14:dxf>
              <font>
                <color theme="0"/>
              </font>
              <fill>
                <patternFill>
                  <bgColor theme="0"/>
                </patternFill>
              </fill>
              <border>
                <left/>
                <right/>
                <bottom/>
                <vertical/>
                <horizontal/>
              </border>
            </x14:dxf>
          </x14:cfRule>
          <xm:sqref>A19:AE32</xm:sqref>
        </x14:conditionalFormatting>
        <x14:conditionalFormatting xmlns:xm="http://schemas.microsoft.com/office/excel/2006/main">
          <x14:cfRule type="expression" priority="32" id="{71CC91FE-3DEA-4579-8C30-4749D8BB489A}">
            <xm:f>'3 Samlet budget (AUTOGENERERES)'!$S$3</xm:f>
            <x14:dxf>
              <font>
                <color theme="0"/>
              </font>
              <fill>
                <patternFill>
                  <bgColor theme="0"/>
                </patternFill>
              </fill>
              <border>
                <left/>
                <right/>
                <bottom/>
                <vertical/>
                <horizontal/>
              </border>
            </x14:dxf>
          </x14:cfRule>
          <xm:sqref>A5:AE18</xm:sqref>
        </x14:conditionalFormatting>
        <x14:conditionalFormatting xmlns:xm="http://schemas.microsoft.com/office/excel/2006/main">
          <x14:cfRule type="expression" priority="30" id="{AF10E454-BFAB-4D22-BFF2-BDE89537D839}">
            <xm:f>'3 Samlet budget (AUTOGENERERES)'!$S$16</xm:f>
            <x14:dxf>
              <font>
                <color theme="0"/>
              </font>
              <fill>
                <patternFill>
                  <bgColor theme="0"/>
                </patternFill>
              </fill>
              <border>
                <left/>
                <right/>
                <bottom/>
                <vertical/>
                <horizontal/>
              </border>
            </x14:dxf>
          </x14:cfRule>
          <xm:sqref>A187:AE200</xm:sqref>
        </x14:conditionalFormatting>
        <x14:conditionalFormatting xmlns:xm="http://schemas.microsoft.com/office/excel/2006/main">
          <x14:cfRule type="expression" priority="29" id="{F3FC17D4-4070-4217-B694-F78636E1AFE0}">
            <xm:f>'3 Samlet budget (AUTOGENERERES)'!$S$4</xm:f>
            <x14:dxf>
              <font>
                <color theme="0"/>
              </font>
              <fill>
                <patternFill>
                  <bgColor theme="0"/>
                </patternFill>
              </fill>
              <border>
                <left/>
                <right/>
                <bottom/>
                <vertical/>
                <horizontal/>
              </border>
            </x14:dxf>
          </x14:cfRule>
          <xm:sqref>AE33:AE45</xm:sqref>
        </x14:conditionalFormatting>
        <x14:conditionalFormatting xmlns:xm="http://schemas.microsoft.com/office/excel/2006/main">
          <x14:cfRule type="expression" priority="28" id="{0C371271-92FC-45A6-811F-CDA3E1A7200C}">
            <xm:f>'3 Samlet budget (AUTOGENERERES)'!$S$4</xm:f>
            <x14:dxf>
              <font>
                <color theme="0"/>
              </font>
              <fill>
                <patternFill>
                  <bgColor theme="0"/>
                </patternFill>
              </fill>
              <border>
                <left/>
                <right/>
                <bottom/>
                <vertical/>
                <horizontal/>
              </border>
            </x14:dxf>
          </x14:cfRule>
          <xm:sqref>AE47:AE59</xm:sqref>
        </x14:conditionalFormatting>
        <x14:conditionalFormatting xmlns:xm="http://schemas.microsoft.com/office/excel/2006/main">
          <x14:cfRule type="expression" priority="27" id="{696CCCE1-2FA6-4CB2-885E-E88BEC0C79CF}">
            <xm:f>'3 Samlet budget (AUTOGENERERES)'!$S$4</xm:f>
            <x14:dxf>
              <font>
                <color theme="0"/>
              </font>
              <fill>
                <patternFill>
                  <bgColor theme="0"/>
                </patternFill>
              </fill>
              <border>
                <left/>
                <right/>
                <bottom/>
                <vertical/>
                <horizontal/>
              </border>
            </x14:dxf>
          </x14:cfRule>
          <xm:sqref>AE61:AE73</xm:sqref>
        </x14:conditionalFormatting>
        <x14:conditionalFormatting xmlns:xm="http://schemas.microsoft.com/office/excel/2006/main">
          <x14:cfRule type="expression" priority="26" id="{74753D47-6979-4745-8A57-20FF5FC138FB}">
            <xm:f>'3 Samlet budget (AUTOGENERERES)'!$S$4</xm:f>
            <x14:dxf>
              <font>
                <color theme="0"/>
              </font>
              <fill>
                <patternFill>
                  <bgColor theme="0"/>
                </patternFill>
              </fill>
              <border>
                <left/>
                <right/>
                <bottom/>
                <vertical/>
                <horizontal/>
              </border>
            </x14:dxf>
          </x14:cfRule>
          <xm:sqref>AE75:AE87</xm:sqref>
        </x14:conditionalFormatting>
        <x14:conditionalFormatting xmlns:xm="http://schemas.microsoft.com/office/excel/2006/main">
          <x14:cfRule type="expression" priority="25" id="{46ED6A60-6828-43DF-A906-94E94C12359E}">
            <xm:f>'3 Samlet budget (AUTOGENERERES)'!$S$4</xm:f>
            <x14:dxf>
              <font>
                <color theme="0"/>
              </font>
              <fill>
                <patternFill>
                  <bgColor theme="0"/>
                </patternFill>
              </fill>
              <border>
                <left/>
                <right/>
                <bottom/>
                <vertical/>
                <horizontal/>
              </border>
            </x14:dxf>
          </x14:cfRule>
          <xm:sqref>AE89:AE101</xm:sqref>
        </x14:conditionalFormatting>
        <x14:conditionalFormatting xmlns:xm="http://schemas.microsoft.com/office/excel/2006/main">
          <x14:cfRule type="expression" priority="24" id="{DB4C30D3-87C7-4FA3-BCFD-BF2062BCFE8B}">
            <xm:f>'3 Samlet budget (AUTOGENERERES)'!$S$4</xm:f>
            <x14:dxf>
              <font>
                <color theme="0"/>
              </font>
              <fill>
                <patternFill>
                  <bgColor theme="0"/>
                </patternFill>
              </fill>
              <border>
                <left/>
                <right/>
                <bottom/>
                <vertical/>
                <horizontal/>
              </border>
            </x14:dxf>
          </x14:cfRule>
          <xm:sqref>AE103:AE115</xm:sqref>
        </x14:conditionalFormatting>
        <x14:conditionalFormatting xmlns:xm="http://schemas.microsoft.com/office/excel/2006/main">
          <x14:cfRule type="expression" priority="23" id="{F89610E0-2D13-4D3B-ACAE-9869A67721C1}">
            <xm:f>'3 Samlet budget (AUTOGENERERES)'!$S$4</xm:f>
            <x14:dxf>
              <font>
                <color theme="0"/>
              </font>
              <fill>
                <patternFill>
                  <bgColor theme="0"/>
                </patternFill>
              </fill>
              <border>
                <left/>
                <right/>
                <bottom/>
                <vertical/>
                <horizontal/>
              </border>
            </x14:dxf>
          </x14:cfRule>
          <xm:sqref>AE117:AE129</xm:sqref>
        </x14:conditionalFormatting>
        <x14:conditionalFormatting xmlns:xm="http://schemas.microsoft.com/office/excel/2006/main">
          <x14:cfRule type="expression" priority="22" id="{CF912691-C258-41EE-848A-F65951119885}">
            <xm:f>'3 Samlet budget (AUTOGENERERES)'!$S$4</xm:f>
            <x14:dxf>
              <font>
                <color theme="0"/>
              </font>
              <fill>
                <patternFill>
                  <bgColor theme="0"/>
                </patternFill>
              </fill>
              <border>
                <left/>
                <right/>
                <bottom/>
                <vertical/>
                <horizontal/>
              </border>
            </x14:dxf>
          </x14:cfRule>
          <xm:sqref>AE131:AE143</xm:sqref>
        </x14:conditionalFormatting>
        <x14:conditionalFormatting xmlns:xm="http://schemas.microsoft.com/office/excel/2006/main">
          <x14:cfRule type="expression" priority="21" id="{2513FF94-BC9A-4308-A1E1-3A88B660CB31}">
            <xm:f>'3 Samlet budget (AUTOGENERERES)'!$S$4</xm:f>
            <x14:dxf>
              <font>
                <color theme="0"/>
              </font>
              <fill>
                <patternFill>
                  <bgColor theme="0"/>
                </patternFill>
              </fill>
              <border>
                <left/>
                <right/>
                <bottom/>
                <vertical/>
                <horizontal/>
              </border>
            </x14:dxf>
          </x14:cfRule>
          <xm:sqref>AE145:AE157</xm:sqref>
        </x14:conditionalFormatting>
        <x14:conditionalFormatting xmlns:xm="http://schemas.microsoft.com/office/excel/2006/main">
          <x14:cfRule type="expression" priority="20" id="{81940611-950E-4181-A76B-65117B28F778}">
            <xm:f>'3 Samlet budget (AUTOGENERERES)'!$S$4</xm:f>
            <x14:dxf>
              <font>
                <color theme="0"/>
              </font>
              <fill>
                <patternFill>
                  <bgColor theme="0"/>
                </patternFill>
              </fill>
              <border>
                <left/>
                <right/>
                <bottom/>
                <vertical/>
                <horizontal/>
              </border>
            </x14:dxf>
          </x14:cfRule>
          <xm:sqref>AE159:AE171</xm:sqref>
        </x14:conditionalFormatting>
        <x14:conditionalFormatting xmlns:xm="http://schemas.microsoft.com/office/excel/2006/main">
          <x14:cfRule type="expression" priority="19" id="{EAF482E9-C7F7-4D40-98BB-3DF49359FDA8}">
            <xm:f>'3 Samlet budget (AUTOGENERERES)'!$S$4</xm:f>
            <x14:dxf>
              <font>
                <color theme="0"/>
              </font>
              <fill>
                <patternFill>
                  <bgColor theme="0"/>
                </patternFill>
              </fill>
              <border>
                <left/>
                <right/>
                <bottom/>
                <vertical/>
                <horizontal/>
              </border>
            </x14:dxf>
          </x14:cfRule>
          <xm:sqref>AE173:AE185</xm:sqref>
        </x14:conditionalFormatting>
        <x14:conditionalFormatting xmlns:xm="http://schemas.microsoft.com/office/excel/2006/main">
          <x14:cfRule type="expression" priority="15" id="{A4C1F05F-D052-4921-A164-871400111EC4}">
            <xm:f>'3 Samlet budget (AUTOGENERERES)'!$S$4</xm:f>
            <x14:dxf>
              <font>
                <color theme="0"/>
              </font>
              <fill>
                <patternFill>
                  <bgColor theme="0"/>
                </patternFill>
              </fill>
              <border>
                <left/>
                <right/>
                <bottom/>
                <vertical/>
                <horizontal/>
              </border>
            </x14:dxf>
          </x14:cfRule>
          <xm:sqref>AC33:AC45</xm:sqref>
        </x14:conditionalFormatting>
        <x14:conditionalFormatting xmlns:xm="http://schemas.microsoft.com/office/excel/2006/main">
          <x14:cfRule type="expression" priority="14" id="{C1FD1C56-4596-403D-892A-611327FF1722}">
            <xm:f>'3 Samlet budget (AUTOGENERERES)'!$S$4</xm:f>
            <x14:dxf>
              <font>
                <color theme="0"/>
              </font>
              <fill>
                <patternFill>
                  <bgColor theme="0"/>
                </patternFill>
              </fill>
              <border>
                <left/>
                <right/>
                <bottom/>
                <vertical/>
                <horizontal/>
              </border>
            </x14:dxf>
          </x14:cfRule>
          <xm:sqref>AC47:AC59</xm:sqref>
        </x14:conditionalFormatting>
        <x14:conditionalFormatting xmlns:xm="http://schemas.microsoft.com/office/excel/2006/main">
          <x14:cfRule type="expression" priority="13" id="{D70D9758-63FC-471D-A26D-EFC8B81AF383}">
            <xm:f>'3 Samlet budget (AUTOGENERERES)'!$S$4</xm:f>
            <x14:dxf>
              <font>
                <color theme="0"/>
              </font>
              <fill>
                <patternFill>
                  <bgColor theme="0"/>
                </patternFill>
              </fill>
              <border>
                <left/>
                <right/>
                <bottom/>
                <vertical/>
                <horizontal/>
              </border>
            </x14:dxf>
          </x14:cfRule>
          <xm:sqref>AC61:AC74</xm:sqref>
        </x14:conditionalFormatting>
        <x14:conditionalFormatting xmlns:xm="http://schemas.microsoft.com/office/excel/2006/main">
          <x14:cfRule type="expression" priority="12" id="{8603436A-C830-40DB-AF82-134B09C16870}">
            <xm:f>'3 Samlet budget (AUTOGENERERES)'!$S$4</xm:f>
            <x14:dxf>
              <font>
                <color theme="0"/>
              </font>
              <fill>
                <patternFill>
                  <bgColor theme="0"/>
                </patternFill>
              </fill>
              <border>
                <left/>
                <right/>
                <bottom/>
                <vertical/>
                <horizontal/>
              </border>
            </x14:dxf>
          </x14:cfRule>
          <xm:sqref>AC75:AC87</xm:sqref>
        </x14:conditionalFormatting>
        <x14:conditionalFormatting xmlns:xm="http://schemas.microsoft.com/office/excel/2006/main">
          <x14:cfRule type="expression" priority="11" id="{461CD9C1-AF98-40DF-A8A8-2234235A7CA5}">
            <xm:f>'3 Samlet budget (AUTOGENERERES)'!$S$4</xm:f>
            <x14:dxf>
              <font>
                <color theme="0"/>
              </font>
              <fill>
                <patternFill>
                  <bgColor theme="0"/>
                </patternFill>
              </fill>
              <border>
                <left/>
                <right/>
                <bottom/>
                <vertical/>
                <horizontal/>
              </border>
            </x14:dxf>
          </x14:cfRule>
          <xm:sqref>AC89:AC101</xm:sqref>
        </x14:conditionalFormatting>
        <x14:conditionalFormatting xmlns:xm="http://schemas.microsoft.com/office/excel/2006/main">
          <x14:cfRule type="expression" priority="10" id="{EE1D0B34-DE92-4BA1-A3E9-88B812FE64DF}">
            <xm:f>'3 Samlet budget (AUTOGENERERES)'!$S$4</xm:f>
            <x14:dxf>
              <font>
                <color theme="0"/>
              </font>
              <fill>
                <patternFill>
                  <bgColor theme="0"/>
                </patternFill>
              </fill>
              <border>
                <left/>
                <right/>
                <bottom/>
                <vertical/>
                <horizontal/>
              </border>
            </x14:dxf>
          </x14:cfRule>
          <xm:sqref>AC103:AC115</xm:sqref>
        </x14:conditionalFormatting>
        <x14:conditionalFormatting xmlns:xm="http://schemas.microsoft.com/office/excel/2006/main">
          <x14:cfRule type="expression" priority="9" id="{4B50D634-D22A-4737-BB6E-F8D9608879D8}">
            <xm:f>'3 Samlet budget (AUTOGENERERES)'!$S$4</xm:f>
            <x14:dxf>
              <font>
                <color theme="0"/>
              </font>
              <fill>
                <patternFill>
                  <bgColor theme="0"/>
                </patternFill>
              </fill>
              <border>
                <left/>
                <right/>
                <bottom/>
                <vertical/>
                <horizontal/>
              </border>
            </x14:dxf>
          </x14:cfRule>
          <xm:sqref>AC117:AC129</xm:sqref>
        </x14:conditionalFormatting>
        <x14:conditionalFormatting xmlns:xm="http://schemas.microsoft.com/office/excel/2006/main">
          <x14:cfRule type="expression" priority="8" id="{70D239F3-D2CE-45D8-8353-910E54282AB7}">
            <xm:f>'3 Samlet budget (AUTOGENERERES)'!$S$4</xm:f>
            <x14:dxf>
              <font>
                <color theme="0"/>
              </font>
              <fill>
                <patternFill>
                  <bgColor theme="0"/>
                </patternFill>
              </fill>
              <border>
                <left/>
                <right/>
                <bottom/>
                <vertical/>
                <horizontal/>
              </border>
            </x14:dxf>
          </x14:cfRule>
          <xm:sqref>AC131:AC143</xm:sqref>
        </x14:conditionalFormatting>
        <x14:conditionalFormatting xmlns:xm="http://schemas.microsoft.com/office/excel/2006/main">
          <x14:cfRule type="expression" priority="7" id="{D675294F-DD18-426D-B7CD-4E4955CCF419}">
            <xm:f>'3 Samlet budget (AUTOGENERERES)'!$S$4</xm:f>
            <x14:dxf>
              <font>
                <color theme="0"/>
              </font>
              <fill>
                <patternFill>
                  <bgColor theme="0"/>
                </patternFill>
              </fill>
              <border>
                <left/>
                <right/>
                <bottom/>
                <vertical/>
                <horizontal/>
              </border>
            </x14:dxf>
          </x14:cfRule>
          <xm:sqref>AC145:AC157</xm:sqref>
        </x14:conditionalFormatting>
        <x14:conditionalFormatting xmlns:xm="http://schemas.microsoft.com/office/excel/2006/main">
          <x14:cfRule type="expression" priority="6" id="{69206C4C-02C3-4221-B5C4-7ABC13197180}">
            <xm:f>'3 Samlet budget (AUTOGENERERES)'!$S$4</xm:f>
            <x14:dxf>
              <font>
                <color theme="0"/>
              </font>
              <fill>
                <patternFill>
                  <bgColor theme="0"/>
                </patternFill>
              </fill>
              <border>
                <left/>
                <right/>
                <bottom/>
                <vertical/>
                <horizontal/>
              </border>
            </x14:dxf>
          </x14:cfRule>
          <xm:sqref>AC159:AC171</xm:sqref>
        </x14:conditionalFormatting>
        <x14:conditionalFormatting xmlns:xm="http://schemas.microsoft.com/office/excel/2006/main">
          <x14:cfRule type="expression" priority="5" id="{03433187-1518-478D-94A9-B3960BF85FED}">
            <xm:f>'3 Samlet budget (AUTOGENERERES)'!$S$4</xm:f>
            <x14:dxf>
              <font>
                <color theme="0"/>
              </font>
              <fill>
                <patternFill>
                  <bgColor theme="0"/>
                </patternFill>
              </fill>
              <border>
                <left/>
                <right/>
                <bottom/>
                <vertical/>
                <horizontal/>
              </border>
            </x14:dxf>
          </x14:cfRule>
          <xm:sqref>AC173:AC185</xm:sqref>
        </x14:conditionalFormatting>
        <x14:conditionalFormatting xmlns:xm="http://schemas.microsoft.com/office/excel/2006/main">
          <x14:cfRule type="expression" priority="3" id="{46FB6398-3E20-440E-A733-294092D0579E}">
            <xm:f>'3 Samlet budget (AUTOGENERERES)'!$S$17</xm:f>
            <x14:dxf>
              <font>
                <color theme="0"/>
              </font>
              <fill>
                <patternFill>
                  <bgColor theme="0"/>
                </patternFill>
              </fill>
              <border>
                <left/>
                <right/>
                <bottom/>
                <vertical/>
                <horizontal/>
              </border>
            </x14:dxf>
          </x14:cfRule>
          <xm:sqref>A201:AE214</xm:sqref>
        </x14:conditionalFormatting>
        <x14:conditionalFormatting xmlns:xm="http://schemas.microsoft.com/office/excel/2006/main">
          <x14:cfRule type="expression" priority="2076" id="{107CDDE3-179F-4353-85E3-3A9DFABFF90A}">
            <xm:f>OR($A$3&lt;15, OR('1 Budgetskema (UDFYLDES)'!$G$9="Nej",'1 Budgetskema (UDFYLDES)'!$G$9=""))</xm:f>
            <x14:dxf>
              <font>
                <color theme="0"/>
              </font>
              <fill>
                <patternFill>
                  <bgColor theme="0"/>
                </patternFill>
              </fill>
              <border>
                <left/>
                <right/>
                <bottom/>
                <vertical/>
                <horizontal/>
              </border>
            </x14:dxf>
          </x14:cfRule>
          <xm:sqref>A215:AE228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8D2171-C524-4532-9748-FE4AE11B9ABD}">
          <x14:formula1>
            <xm:f>'3 Samlet budget (AUTOGENERERES)'!$Q$3:$Q$17</xm:f>
          </x14:formula1>
          <xm:sqref>A3</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rgb="FF01424E"/>
  </sheetPr>
  <dimension ref="A1:BO630"/>
  <sheetViews>
    <sheetView zoomScale="90" zoomScaleNormal="90" zoomScaleSheetLayoutView="50" zoomScalePageLayoutView="75" workbookViewId="0">
      <selection activeCell="I1" sqref="I1:AI1048576"/>
    </sheetView>
  </sheetViews>
  <sheetFormatPr defaultColWidth="8.625" defaultRowHeight="14.25"/>
  <cols>
    <col min="1" max="1" width="19.625" style="1" customWidth="1"/>
    <col min="2" max="2" width="21.5" style="1" customWidth="1"/>
    <col min="3" max="4" width="30.625" style="1" customWidth="1"/>
    <col min="5" max="5" width="25.625" style="1" customWidth="1"/>
    <col min="6" max="6" width="29.5" style="1" customWidth="1"/>
    <col min="7" max="7" width="29.625" style="1" customWidth="1"/>
    <col min="8" max="8" width="13.625" style="1" customWidth="1"/>
    <col min="9" max="9" width="11.5" style="1" hidden="1" customWidth="1"/>
    <col min="10" max="10" width="19" style="1" hidden="1" customWidth="1"/>
    <col min="11" max="12" width="8.625" style="1" hidden="1" customWidth="1"/>
    <col min="13" max="13" width="11.125" style="1" hidden="1" customWidth="1"/>
    <col min="14" max="14" width="3.375" style="1" hidden="1" customWidth="1"/>
    <col min="15" max="15" width="11" style="1" hidden="1" customWidth="1"/>
    <col min="16" max="16" width="17.625" hidden="1" customWidth="1"/>
    <col min="17" max="17" width="18.875" style="3" hidden="1" customWidth="1"/>
    <col min="18" max="18" width="19.375" style="7" hidden="1" customWidth="1"/>
    <col min="19" max="19" width="22.625" style="4" hidden="1" customWidth="1"/>
    <col min="20" max="20" width="39" style="5" hidden="1" customWidth="1"/>
    <col min="21" max="21" width="45.625" hidden="1" customWidth="1"/>
    <col min="22" max="22" width="34" style="5" hidden="1" customWidth="1"/>
    <col min="23" max="23" width="43.625" hidden="1" customWidth="1"/>
    <col min="24" max="24" width="43.125" style="1" hidden="1" customWidth="1"/>
    <col min="25" max="25" width="34.5" style="1" hidden="1" customWidth="1"/>
    <col min="26" max="26" width="36.375" style="1" hidden="1" customWidth="1"/>
    <col min="27" max="27" width="29.5" style="1" hidden="1" customWidth="1"/>
    <col min="28" max="28" width="32.625" style="1" hidden="1" customWidth="1"/>
    <col min="29" max="29" width="31.625" style="1" hidden="1" customWidth="1"/>
    <col min="30" max="30" width="34" style="1" hidden="1" customWidth="1"/>
    <col min="31" max="31" width="27.875" style="1" hidden="1" customWidth="1"/>
    <col min="32" max="32" width="25" style="1" hidden="1" customWidth="1"/>
    <col min="33" max="33" width="26.125" style="1" hidden="1" customWidth="1"/>
    <col min="34" max="34" width="36.375" style="1" hidden="1" customWidth="1"/>
    <col min="35" max="35" width="23.375" style="1" hidden="1" customWidth="1"/>
    <col min="36" max="37" width="8.625" style="1" customWidth="1"/>
    <col min="38" max="16384" width="8.625" style="1"/>
  </cols>
  <sheetData>
    <row r="1" spans="1:67" ht="15.75" thickBot="1">
      <c r="A1" s="763" t="s">
        <v>396</v>
      </c>
      <c r="B1" s="763"/>
      <c r="C1" s="763"/>
      <c r="D1" s="763"/>
      <c r="E1" s="764"/>
      <c r="F1" s="282" t="str">
        <f>'1 Budgetskema (UDFYLDES)'!E1</f>
        <v>Journalnummer: 36016-26-XXXX</v>
      </c>
      <c r="G1" s="572"/>
      <c r="H1" s="572"/>
      <c r="I1" s="247"/>
      <c r="J1" s="247"/>
      <c r="K1" s="247"/>
      <c r="L1" s="247"/>
      <c r="M1" s="247"/>
      <c r="N1" s="247"/>
      <c r="O1" s="247"/>
      <c r="P1" s="376"/>
      <c r="Q1" s="284"/>
      <c r="R1" s="285"/>
      <c r="S1" s="286"/>
      <c r="T1" s="286"/>
      <c r="U1" s="376"/>
      <c r="V1" s="286"/>
      <c r="W1" s="376"/>
      <c r="X1" s="247"/>
      <c r="Y1" s="247"/>
      <c r="Z1" s="247"/>
      <c r="AA1" s="247"/>
      <c r="AB1" s="247"/>
      <c r="AC1" s="247"/>
      <c r="AD1" s="247"/>
      <c r="AE1" s="247"/>
      <c r="AF1" s="247"/>
      <c r="AG1" s="247"/>
      <c r="AH1" s="247"/>
      <c r="AI1" s="247"/>
      <c r="AJ1" s="391"/>
      <c r="AK1" s="402"/>
      <c r="AL1" s="402"/>
      <c r="AM1" s="402"/>
      <c r="AN1" s="402"/>
      <c r="AO1" s="402"/>
      <c r="AP1" s="402"/>
      <c r="AQ1" s="402"/>
      <c r="AR1" s="402"/>
      <c r="AS1" s="402"/>
      <c r="AT1" s="402"/>
      <c r="AU1" s="402"/>
      <c r="AV1" s="402"/>
      <c r="AW1" s="402"/>
      <c r="AX1" s="402"/>
      <c r="AY1" s="402"/>
      <c r="AZ1" s="402"/>
      <c r="BA1" s="402"/>
      <c r="BB1" s="402"/>
      <c r="BC1" s="402"/>
      <c r="BD1" s="402"/>
      <c r="BE1" s="402"/>
      <c r="BF1" s="402"/>
      <c r="BG1" s="402"/>
      <c r="BH1" s="402"/>
      <c r="BI1" s="402"/>
      <c r="BJ1" s="402"/>
      <c r="BK1" s="402"/>
      <c r="BL1" s="402"/>
      <c r="BM1" s="402"/>
      <c r="BN1" s="402"/>
      <c r="BO1" s="402"/>
    </row>
    <row r="2" spans="1:67" ht="20.25" thickBot="1">
      <c r="A2" s="765"/>
      <c r="B2" s="765"/>
      <c r="C2" s="765"/>
      <c r="D2" s="765"/>
      <c r="E2" s="766"/>
      <c r="F2" s="282" t="str">
        <f>'1 Budgetskema (UDFYLDES)'!E2</f>
        <v>Godkendt fra: XX-XX-XXXX</v>
      </c>
      <c r="G2" s="435"/>
      <c r="H2" s="435"/>
      <c r="I2" s="247"/>
      <c r="J2" s="247"/>
      <c r="K2" s="247"/>
      <c r="L2" s="247"/>
      <c r="M2" s="247"/>
      <c r="N2" s="247"/>
      <c r="O2" s="247"/>
      <c r="P2" s="376"/>
      <c r="Q2" s="793" t="s">
        <v>501</v>
      </c>
      <c r="R2" s="295" t="s">
        <v>362</v>
      </c>
      <c r="S2" s="286"/>
      <c r="T2" s="295" t="s">
        <v>393</v>
      </c>
      <c r="U2" s="376"/>
      <c r="V2" s="286"/>
      <c r="W2" s="376"/>
      <c r="X2" s="247"/>
      <c r="Y2" s="247"/>
      <c r="Z2" s="247"/>
      <c r="AA2" s="247"/>
      <c r="AB2" s="247"/>
      <c r="AC2" s="247"/>
      <c r="AD2" s="247"/>
      <c r="AE2" s="247"/>
      <c r="AF2" s="247"/>
      <c r="AG2" s="247"/>
      <c r="AH2" s="247"/>
      <c r="AI2" s="247"/>
      <c r="AJ2" s="391"/>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c r="BO2" s="402"/>
    </row>
    <row r="3" spans="1:67" ht="15.75" thickBot="1">
      <c r="A3" s="349" t="s">
        <v>22</v>
      </c>
      <c r="B3" s="768" t="str">
        <f>IF('1 Budgetskema (UDFYLDES)'!B4:D4="","",'1 Budgetskema (UDFYLDES)'!B4:D4)</f>
        <v/>
      </c>
      <c r="C3" s="768"/>
      <c r="D3" s="768"/>
      <c r="E3" s="768"/>
      <c r="F3" s="769"/>
      <c r="G3" s="435"/>
      <c r="H3" s="573"/>
      <c r="I3" s="287"/>
      <c r="J3" s="287"/>
      <c r="K3" s="247"/>
      <c r="L3" s="247"/>
      <c r="M3" s="247"/>
      <c r="N3" s="247"/>
      <c r="O3" s="247"/>
      <c r="P3" s="376"/>
      <c r="Q3" s="788">
        <v>1</v>
      </c>
      <c r="R3" s="315" t="s">
        <v>327</v>
      </c>
      <c r="S3" s="792" t="b">
        <f>AND('2 Gantt-diagram (UDFYLDES)'!$A$3&lt;1, OR('1 Budgetskema (UDFYLDES)'!$G$9="Nej",'1 Budgetskema (UDFYLDES)'!$G$9=""))</f>
        <v>1</v>
      </c>
      <c r="T3" s="286" t="b">
        <f>OR('1 Budgetskema (UDFYLDES)'!B4="",'1 Budgetskema (UDFYLDES)'!F4="")</f>
        <v>1</v>
      </c>
      <c r="U3" s="376"/>
      <c r="V3" s="286"/>
      <c r="W3" s="376"/>
      <c r="X3" s="247"/>
      <c r="Y3" s="247"/>
      <c r="Z3" s="247"/>
      <c r="AA3" s="247"/>
      <c r="AB3" s="247"/>
      <c r="AC3" s="247"/>
      <c r="AD3" s="247"/>
      <c r="AE3" s="247"/>
      <c r="AF3" s="247"/>
      <c r="AG3" s="247"/>
      <c r="AH3" s="247"/>
      <c r="AI3" s="247"/>
      <c r="AJ3" s="391"/>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J3" s="402"/>
      <c r="BK3" s="402"/>
      <c r="BL3" s="402"/>
      <c r="BM3" s="402"/>
      <c r="BN3" s="402"/>
      <c r="BO3" s="402"/>
    </row>
    <row r="4" spans="1:67" ht="51.75" customHeight="1" thickBot="1">
      <c r="A4" s="721" t="s">
        <v>464</v>
      </c>
      <c r="B4" s="624"/>
      <c r="C4" s="628"/>
      <c r="D4" s="625"/>
      <c r="E4" s="626"/>
      <c r="F4" s="627"/>
      <c r="G4" s="435"/>
      <c r="H4" s="573"/>
      <c r="I4" s="287" t="s">
        <v>385</v>
      </c>
      <c r="J4" s="287"/>
      <c r="K4" s="247"/>
      <c r="L4" s="247"/>
      <c r="M4" s="247"/>
      <c r="N4" s="247"/>
      <c r="O4" s="247"/>
      <c r="P4" s="376"/>
      <c r="Q4" s="788">
        <v>2</v>
      </c>
      <c r="R4" s="315" t="s">
        <v>328</v>
      </c>
      <c r="S4" s="792" t="b">
        <f>OR(AND('2 Gantt-diagram (UDFYLDES)'!$A$3&lt;2, OR('1 Budgetskema (UDFYLDES)'!$G$9="Nej",'1 Budgetskema (UDFYLDES)'!$G$9="")),AND('2 Gantt-diagram (UDFYLDES)'!$A$3&lt;1,'1 Budgetskema (UDFYLDES)'!$G$9="Ja (anbefales)"))</f>
        <v>1</v>
      </c>
      <c r="T4" s="286"/>
      <c r="U4" s="376"/>
      <c r="V4" s="286"/>
      <c r="W4" s="376"/>
      <c r="X4" s="247"/>
      <c r="Y4" s="247"/>
      <c r="Z4" s="247"/>
      <c r="AA4" s="247"/>
      <c r="AB4" s="247"/>
      <c r="AC4" s="247"/>
      <c r="AD4" s="247"/>
      <c r="AE4" s="247"/>
      <c r="AF4" s="247"/>
      <c r="AG4" s="247"/>
      <c r="AH4" s="247"/>
      <c r="AI4" s="247"/>
      <c r="AJ4" s="391"/>
      <c r="AK4" s="402"/>
      <c r="AL4" s="402"/>
      <c r="AM4" s="402"/>
      <c r="AN4" s="402"/>
      <c r="AO4" s="402"/>
      <c r="AP4" s="402"/>
      <c r="AQ4" s="402"/>
      <c r="AR4" s="402"/>
      <c r="AS4" s="402"/>
      <c r="AT4" s="402"/>
      <c r="AU4" s="402"/>
      <c r="AV4" s="402"/>
      <c r="AW4" s="402"/>
      <c r="AX4" s="402"/>
      <c r="AY4" s="402"/>
      <c r="AZ4" s="402"/>
      <c r="BA4" s="402"/>
      <c r="BB4" s="402"/>
      <c r="BC4" s="402"/>
      <c r="BD4" s="402"/>
      <c r="BE4" s="402"/>
      <c r="BF4" s="402"/>
      <c r="BG4" s="402"/>
      <c r="BH4" s="402"/>
      <c r="BI4" s="402"/>
      <c r="BJ4" s="402"/>
      <c r="BK4" s="402"/>
      <c r="BL4" s="402"/>
      <c r="BM4" s="402"/>
      <c r="BN4" s="402"/>
      <c r="BO4" s="402"/>
    </row>
    <row r="5" spans="1:67" ht="36" customHeight="1" thickBot="1">
      <c r="A5" s="378"/>
      <c r="B5" s="716" t="s">
        <v>493</v>
      </c>
      <c r="C5" s="716" t="s">
        <v>494</v>
      </c>
      <c r="D5" s="716" t="s">
        <v>495</v>
      </c>
      <c r="E5" s="716" t="s">
        <v>496</v>
      </c>
      <c r="F5" s="723" t="s">
        <v>497</v>
      </c>
      <c r="G5" s="435"/>
      <c r="H5" s="435"/>
      <c r="I5" s="247"/>
      <c r="J5" s="247"/>
      <c r="K5" s="247"/>
      <c r="L5" s="247"/>
      <c r="M5" s="247"/>
      <c r="N5" s="247"/>
      <c r="O5" s="376"/>
      <c r="P5" s="284"/>
      <c r="Q5" s="788">
        <v>3</v>
      </c>
      <c r="R5" s="315" t="s">
        <v>329</v>
      </c>
      <c r="S5" s="792" t="b">
        <f>OR(AND('2 Gantt-diagram (UDFYLDES)'!$A$3&lt;3, OR('1 Budgetskema (UDFYLDES)'!$G$9="Nej",'1 Budgetskema (UDFYLDES)'!$G$9="")),AND('2 Gantt-diagram (UDFYLDES)'!$A$3&lt;2,'1 Budgetskema (UDFYLDES)'!$G$9="Ja (anbefales)"))</f>
        <v>1</v>
      </c>
      <c r="T5" s="286"/>
      <c r="U5" s="376"/>
      <c r="V5" s="286"/>
      <c r="W5" s="376"/>
      <c r="X5" s="247"/>
      <c r="Y5" s="247"/>
      <c r="Z5" s="247"/>
      <c r="AA5" s="247"/>
      <c r="AB5" s="247"/>
      <c r="AC5" s="247"/>
      <c r="AD5" s="247"/>
      <c r="AE5" s="247"/>
      <c r="AF5" s="247"/>
      <c r="AG5" s="247"/>
      <c r="AH5" s="247"/>
      <c r="AI5" s="247"/>
      <c r="AJ5" s="391"/>
      <c r="AK5" s="402"/>
      <c r="AL5" s="402"/>
      <c r="AM5" s="402"/>
      <c r="AN5" s="402"/>
      <c r="AO5" s="402"/>
      <c r="AP5" s="402"/>
      <c r="AQ5" s="402"/>
      <c r="AR5" s="402"/>
      <c r="AS5" s="402"/>
      <c r="AT5" s="402"/>
      <c r="AU5" s="402"/>
      <c r="AV5" s="402"/>
      <c r="AW5" s="402"/>
      <c r="AX5" s="402"/>
      <c r="AY5" s="402"/>
      <c r="AZ5" s="402"/>
      <c r="BA5" s="402"/>
      <c r="BB5" s="402"/>
      <c r="BC5" s="402"/>
      <c r="BD5" s="402"/>
      <c r="BE5" s="402"/>
      <c r="BF5" s="402"/>
      <c r="BG5" s="402"/>
      <c r="BH5" s="402"/>
      <c r="BI5" s="402"/>
      <c r="BJ5" s="402"/>
      <c r="BK5" s="402"/>
      <c r="BL5" s="402"/>
      <c r="BM5" s="402"/>
      <c r="BN5" s="402"/>
      <c r="BO5" s="402"/>
    </row>
    <row r="6" spans="1:67">
      <c r="A6" s="173" t="s">
        <v>54</v>
      </c>
      <c r="B6" s="717">
        <f>B23+B53+B83+B113+B143+B173+B203+B233+B263+B293+B323+B353+B383+B413+B443+B473+B503+B533+B563+B593</f>
        <v>0</v>
      </c>
      <c r="C6" s="724">
        <f>C23+C53+C83+C113+C143+C173+C203+C233+C263+C293+C323+C353+C383+C413+C443+C473+C503+C533+C563+C593</f>
        <v>0</v>
      </c>
      <c r="D6" s="276" t="str">
        <f>IF(D23+D53+D83+D113+D143+D173+D203+D233+D263+D293+D323+D353+D383+D413+D443+D473+D503+D533+D563+D593=0,"",D23+D53+D83+D113+D143+D173+D203+D233+D263+D293+D323+D353+D383+D413+D443+D473+D503+D533+D563+D593)</f>
        <v/>
      </c>
      <c r="E6" s="276">
        <f>SUM($E$23,$E$53,$E$83,$E$113,$E$143,$E$173,$E$203,$E$233,$E$263,$E$293,$E$323,$E$353,$E$383,$E$413,$E$443,$E$473,$E$503,$E$533,$E$563,$E$593)</f>
        <v>0</v>
      </c>
      <c r="F6" s="451">
        <f>SUM(F23,F53,F83,F113,F143,F173,F203,F233,F263,F293,F323,F353,F383,F413,F443,F473,F503,F533,F563,F593)</f>
        <v>0</v>
      </c>
      <c r="G6" s="574"/>
      <c r="H6" s="574"/>
      <c r="I6" s="288"/>
      <c r="J6" s="288"/>
      <c r="K6" s="288"/>
      <c r="L6" s="288"/>
      <c r="M6" s="247"/>
      <c r="N6" s="247"/>
      <c r="O6" s="376"/>
      <c r="P6" s="284"/>
      <c r="Q6" s="788">
        <v>4</v>
      </c>
      <c r="R6" s="315" t="s">
        <v>330</v>
      </c>
      <c r="S6" s="792" t="b">
        <f>OR(AND('2 Gantt-diagram (UDFYLDES)'!$A$3&lt;4, OR('1 Budgetskema (UDFYLDES)'!$G$9="Nej",'1 Budgetskema (UDFYLDES)'!$G$9="")),AND('2 Gantt-diagram (UDFYLDES)'!$A$3&lt;3,'1 Budgetskema (UDFYLDES)'!$G$9="Ja (anbefales)"))</f>
        <v>1</v>
      </c>
      <c r="T6" s="286"/>
      <c r="U6" s="376"/>
      <c r="V6" s="286"/>
      <c r="W6" s="376"/>
      <c r="X6" s="247"/>
      <c r="Y6" s="247"/>
      <c r="Z6" s="247"/>
      <c r="AA6" s="247"/>
      <c r="AB6" s="247"/>
      <c r="AC6" s="247"/>
      <c r="AD6" s="247"/>
      <c r="AE6" s="247"/>
      <c r="AF6" s="247"/>
      <c r="AG6" s="247"/>
      <c r="AH6" s="247"/>
      <c r="AI6" s="247"/>
      <c r="AJ6" s="391"/>
      <c r="AK6" s="402"/>
      <c r="AL6" s="402"/>
      <c r="AM6" s="402"/>
      <c r="AN6" s="402"/>
      <c r="AO6" s="402"/>
      <c r="AP6" s="402"/>
      <c r="AQ6" s="402"/>
      <c r="AR6" s="402"/>
      <c r="AS6" s="402"/>
      <c r="AT6" s="402"/>
      <c r="AU6" s="402"/>
      <c r="AV6" s="402"/>
      <c r="AW6" s="402"/>
      <c r="AX6" s="402"/>
      <c r="AY6" s="402"/>
      <c r="AZ6" s="402"/>
      <c r="BA6" s="402"/>
      <c r="BB6" s="402"/>
      <c r="BC6" s="402"/>
      <c r="BD6" s="402"/>
      <c r="BE6" s="402"/>
      <c r="BF6" s="402"/>
      <c r="BG6" s="402"/>
      <c r="BH6" s="402"/>
      <c r="BI6" s="402"/>
      <c r="BJ6" s="402"/>
      <c r="BK6" s="402"/>
      <c r="BL6" s="402"/>
      <c r="BM6" s="402"/>
      <c r="BN6" s="402"/>
      <c r="BO6" s="402"/>
    </row>
    <row r="7" spans="1:67" ht="14.25" customHeight="1" thickBot="1">
      <c r="A7" s="174" t="s">
        <v>3</v>
      </c>
      <c r="B7" s="718">
        <f>B24+B54+B84+B114+B144+B174+B204+B234+B264+B294+B324+B354+B384+B414+B444+B474+B504+B534+B564+B594</f>
        <v>0</v>
      </c>
      <c r="C7" s="725">
        <f t="shared" ref="C7:C14" si="0">C24+C54+C84+C114+C144+C174+C204+C234+C264+C294+C324+C354+C384+C414+C444+C474+C504+C534+C564+C594</f>
        <v>0</v>
      </c>
      <c r="D7" s="277" t="str">
        <f t="shared" ref="D7:D14" si="1">IF(D24+D54+D84+D114+D144+D174+D204+D234+D264+D294+D324+D354+D384+D414+D444+D474+D504+D534+D564+D594=0,"",D24+D54+D84+D114+D144+D174+D204+D234+D264+D294+D324+D354+D384+D414+D444+D474+D504+D534+D564+D594)</f>
        <v/>
      </c>
      <c r="E7" s="277">
        <f>SUM(E24,E54,E84,E114,E144,E174,E204,E234,E264,E294,E324,E354,E384,E414,E444,E474,E504,E534,E564,E594)</f>
        <v>0</v>
      </c>
      <c r="F7" s="333"/>
      <c r="G7" s="574"/>
      <c r="H7" s="574"/>
      <c r="I7" s="288"/>
      <c r="J7" s="288"/>
      <c r="K7" s="288"/>
      <c r="L7" s="288"/>
      <c r="M7" s="247"/>
      <c r="N7" s="247"/>
      <c r="O7" s="376"/>
      <c r="P7" s="284"/>
      <c r="Q7" s="788">
        <v>5</v>
      </c>
      <c r="R7" s="315" t="s">
        <v>331</v>
      </c>
      <c r="S7" s="792" t="b">
        <f>OR(AND('2 Gantt-diagram (UDFYLDES)'!$A$3&lt;5, OR('1 Budgetskema (UDFYLDES)'!$G$9="Nej",'1 Budgetskema (UDFYLDES)'!$G$9="")),AND('2 Gantt-diagram (UDFYLDES)'!$A$3&lt;4,'1 Budgetskema (UDFYLDES)'!$G$9="Ja (anbefales)"))</f>
        <v>1</v>
      </c>
      <c r="T7" s="286"/>
      <c r="U7" s="376"/>
      <c r="V7" s="286"/>
      <c r="W7" s="376"/>
      <c r="X7" s="247"/>
      <c r="Y7" s="247"/>
      <c r="Z7" s="247"/>
      <c r="AA7" s="247"/>
      <c r="AB7" s="247"/>
      <c r="AC7" s="247"/>
      <c r="AD7" s="247"/>
      <c r="AE7" s="247"/>
      <c r="AF7" s="247"/>
      <c r="AG7" s="247"/>
      <c r="AH7" s="247"/>
      <c r="AI7" s="247"/>
      <c r="AJ7" s="391"/>
      <c r="AK7" s="402"/>
      <c r="AL7" s="402"/>
      <c r="AM7" s="402"/>
      <c r="AN7" s="402"/>
      <c r="AO7" s="402"/>
      <c r="AP7" s="402"/>
      <c r="AQ7" s="402"/>
      <c r="AR7" s="402"/>
      <c r="AS7" s="402"/>
      <c r="AT7" s="402"/>
      <c r="AU7" s="402"/>
      <c r="AV7" s="402"/>
      <c r="AW7" s="402"/>
      <c r="AX7" s="402"/>
      <c r="AY7" s="402"/>
      <c r="AZ7" s="402"/>
      <c r="BA7" s="402"/>
      <c r="BB7" s="402"/>
      <c r="BC7" s="402"/>
      <c r="BD7" s="402"/>
      <c r="BE7" s="402"/>
      <c r="BF7" s="402"/>
      <c r="BG7" s="402"/>
      <c r="BH7" s="402"/>
      <c r="BI7" s="402"/>
      <c r="BJ7" s="402"/>
      <c r="BK7" s="402"/>
      <c r="BL7" s="402"/>
      <c r="BM7" s="402"/>
      <c r="BN7" s="402"/>
      <c r="BO7" s="402"/>
    </row>
    <row r="8" spans="1:67" ht="15">
      <c r="A8" s="174" t="s">
        <v>56</v>
      </c>
      <c r="B8" s="718">
        <f>B25+B55+B85+B115+B145+B175+B205+B235+B265+B295+B325+B355+B385+B415+B445+B475+B505+B535+B565+B595</f>
        <v>0</v>
      </c>
      <c r="C8" s="725">
        <f t="shared" si="0"/>
        <v>0</v>
      </c>
      <c r="D8" s="277" t="str">
        <f t="shared" si="1"/>
        <v/>
      </c>
      <c r="E8" s="277">
        <f>SUM(E25,E55,E85,E115,E145,E175,E205,E235,E265,E295,E325,E355,E385,E415,E445,E475,E505,E535,E565,E595)</f>
        <v>0</v>
      </c>
      <c r="F8" s="333"/>
      <c r="G8" s="574"/>
      <c r="H8" s="574"/>
      <c r="I8" s="288"/>
      <c r="J8" s="331" t="s">
        <v>386</v>
      </c>
      <c r="K8" s="327"/>
      <c r="L8" s="327"/>
      <c r="M8" s="452"/>
      <c r="N8" s="247"/>
      <c r="O8" s="376"/>
      <c r="P8" s="284"/>
      <c r="Q8" s="788">
        <v>6</v>
      </c>
      <c r="R8" s="315" t="s">
        <v>332</v>
      </c>
      <c r="S8" s="792" t="b">
        <f>OR(AND('2 Gantt-diagram (UDFYLDES)'!$A$3&lt;6, OR('1 Budgetskema (UDFYLDES)'!$G$9="Nej",'1 Budgetskema (UDFYLDES)'!$G$9="")),AND('2 Gantt-diagram (UDFYLDES)'!$A$3&lt;5,'1 Budgetskema (UDFYLDES)'!$G$9="Ja (anbefales)"))</f>
        <v>1</v>
      </c>
      <c r="T8" s="286"/>
      <c r="U8" s="376"/>
      <c r="V8" s="286"/>
      <c r="W8" s="376"/>
      <c r="X8" s="247"/>
      <c r="Y8" s="247"/>
      <c r="Z8" s="247"/>
      <c r="AA8" s="247"/>
      <c r="AB8" s="247"/>
      <c r="AC8" s="247"/>
      <c r="AD8" s="247"/>
      <c r="AE8" s="247"/>
      <c r="AF8" s="247"/>
      <c r="AG8" s="247"/>
      <c r="AH8" s="247"/>
      <c r="AI8" s="247"/>
      <c r="AJ8" s="391"/>
      <c r="AK8" s="402"/>
      <c r="AL8" s="402"/>
      <c r="AM8" s="402"/>
      <c r="AN8" s="402"/>
      <c r="AO8" s="402"/>
      <c r="AP8" s="402"/>
      <c r="AQ8" s="402"/>
      <c r="AR8" s="402"/>
      <c r="AS8" s="402"/>
      <c r="AT8" s="402"/>
      <c r="AU8" s="402"/>
      <c r="AV8" s="402"/>
      <c r="AW8" s="402"/>
      <c r="AX8" s="402"/>
      <c r="AY8" s="402"/>
      <c r="AZ8" s="402"/>
      <c r="BA8" s="402"/>
      <c r="BB8" s="402"/>
      <c r="BC8" s="402"/>
      <c r="BD8" s="402"/>
      <c r="BE8" s="402"/>
      <c r="BF8" s="402"/>
      <c r="BG8" s="402"/>
      <c r="BH8" s="402"/>
      <c r="BI8" s="402"/>
      <c r="BJ8" s="402"/>
      <c r="BK8" s="402"/>
      <c r="BL8" s="402"/>
      <c r="BM8" s="402"/>
      <c r="BN8" s="402"/>
      <c r="BO8" s="402"/>
    </row>
    <row r="9" spans="1:67">
      <c r="A9" s="174" t="s">
        <v>24</v>
      </c>
      <c r="B9" s="718">
        <f>B26+B56+B86+B116+B146+B176+B206+B236+B266+B296+B326+B356+B386+B416+B446+B476+B506+B536+B566+B596</f>
        <v>0</v>
      </c>
      <c r="C9" s="725">
        <f t="shared" si="0"/>
        <v>0</v>
      </c>
      <c r="D9" s="277" t="str">
        <f t="shared" si="1"/>
        <v/>
      </c>
      <c r="E9" s="277">
        <f t="shared" ref="E9:E13" si="2">SUM(E26,E56,E86,E116,E146,E176,E206,E236,E266,E296,E326,E356,E386,E416,E446,E476,E506,E536,E566,E596)</f>
        <v>0</v>
      </c>
      <c r="F9" s="333"/>
      <c r="G9" s="574"/>
      <c r="H9" s="574"/>
      <c r="I9" s="288"/>
      <c r="J9" s="328" t="s">
        <v>212</v>
      </c>
      <c r="K9" s="332" t="s">
        <v>387</v>
      </c>
      <c r="L9" s="332" t="s">
        <v>388</v>
      </c>
      <c r="M9" s="453"/>
      <c r="N9" s="247"/>
      <c r="O9" s="376"/>
      <c r="P9" s="284"/>
      <c r="Q9" s="788">
        <v>7</v>
      </c>
      <c r="R9" s="315" t="s">
        <v>333</v>
      </c>
      <c r="S9" s="792" t="b">
        <f>OR(AND('2 Gantt-diagram (UDFYLDES)'!$A$3&lt;7,OR('1 Budgetskema (UDFYLDES)'!$G$9="Nej",'1 Budgetskema (UDFYLDES)'!$G$9="")),AND('2 Gantt-diagram (UDFYLDES)'!$A$3&lt;6,'1 Budgetskema (UDFYLDES)'!$G$9="Ja (anbefales)"))</f>
        <v>1</v>
      </c>
      <c r="T9" s="286"/>
      <c r="U9" s="376"/>
      <c r="V9" s="286"/>
      <c r="W9" s="376"/>
      <c r="X9" s="247"/>
      <c r="Y9" s="247"/>
      <c r="Z9" s="247"/>
      <c r="AA9" s="247"/>
      <c r="AB9" s="247"/>
      <c r="AC9" s="247"/>
      <c r="AD9" s="247"/>
      <c r="AE9" s="247"/>
      <c r="AF9" s="247"/>
      <c r="AG9" s="247"/>
      <c r="AH9" s="247"/>
      <c r="AI9" s="247"/>
      <c r="AJ9" s="391"/>
      <c r="AK9" s="402"/>
      <c r="AL9" s="402"/>
      <c r="AM9" s="402"/>
      <c r="AN9" s="402"/>
      <c r="AO9" s="402"/>
      <c r="AP9" s="402"/>
      <c r="AQ9" s="402"/>
      <c r="AR9" s="402"/>
      <c r="AS9" s="402"/>
      <c r="AT9" s="402"/>
      <c r="AU9" s="402"/>
      <c r="AV9" s="402"/>
      <c r="AW9" s="402"/>
      <c r="AX9" s="402"/>
      <c r="AY9" s="402"/>
      <c r="AZ9" s="402"/>
      <c r="BA9" s="402"/>
      <c r="BB9" s="402"/>
      <c r="BC9" s="402"/>
      <c r="BD9" s="402"/>
      <c r="BE9" s="402"/>
      <c r="BF9" s="402"/>
      <c r="BG9" s="402"/>
      <c r="BH9" s="402"/>
      <c r="BI9" s="402"/>
      <c r="BJ9" s="402"/>
      <c r="BK9" s="402"/>
      <c r="BL9" s="402"/>
      <c r="BM9" s="402"/>
      <c r="BN9" s="402"/>
      <c r="BO9" s="402"/>
    </row>
    <row r="10" spans="1:67">
      <c r="A10" s="174" t="s">
        <v>2</v>
      </c>
      <c r="B10" s="718">
        <f t="shared" ref="B10:B14" si="3">B27+B57+B87+B117+B147+B177+B207+B237+B267+B297+B327+B357+B387+B417+B447+B477+B507+B537+B567+B597</f>
        <v>0</v>
      </c>
      <c r="C10" s="725">
        <f t="shared" si="0"/>
        <v>0</v>
      </c>
      <c r="D10" s="277" t="str">
        <f t="shared" si="1"/>
        <v/>
      </c>
      <c r="E10" s="277">
        <f t="shared" si="2"/>
        <v>0</v>
      </c>
      <c r="F10" s="333"/>
      <c r="G10" s="574"/>
      <c r="H10" s="574"/>
      <c r="I10" s="288"/>
      <c r="J10" s="328" t="str">
        <f>IF('1 Budgetskema (UDFYLDES)'!F4="","","Ja (anbefales)")</f>
        <v/>
      </c>
      <c r="K10" s="288" t="str">
        <f>IF('1 Budgetskema (UDFYLDES)'!F4="","","Ja")</f>
        <v/>
      </c>
      <c r="L10" s="288">
        <f>IF('1 Budgetskema (UDFYLDES)'!G11="Nej",1.25,1)</f>
        <v>1</v>
      </c>
      <c r="M10" s="453"/>
      <c r="N10" s="247"/>
      <c r="O10" s="376"/>
      <c r="P10" s="284"/>
      <c r="Q10" s="788">
        <v>8</v>
      </c>
      <c r="R10" s="315" t="s">
        <v>334</v>
      </c>
      <c r="S10" s="792" t="b">
        <f>OR(AND('2 Gantt-diagram (UDFYLDES)'!$A$3&lt;8,OR('1 Budgetskema (UDFYLDES)'!$G$9="Nej",'1 Budgetskema (UDFYLDES)'!$G$9="")),AND('2 Gantt-diagram (UDFYLDES)'!$A$3&lt;7,'1 Budgetskema (UDFYLDES)'!$G$9="Ja (anbefales)"))</f>
        <v>1</v>
      </c>
      <c r="T10" s="286"/>
      <c r="U10" s="376"/>
      <c r="V10" s="286"/>
      <c r="W10" s="376"/>
      <c r="X10" s="247"/>
      <c r="Y10" s="247"/>
      <c r="Z10" s="247"/>
      <c r="AA10" s="247"/>
      <c r="AB10" s="247"/>
      <c r="AC10" s="247"/>
      <c r="AD10" s="247"/>
      <c r="AE10" s="247"/>
      <c r="AF10" s="247"/>
      <c r="AG10" s="247"/>
      <c r="AH10" s="247"/>
      <c r="AI10" s="247"/>
      <c r="AJ10" s="391"/>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c r="BO10" s="402"/>
    </row>
    <row r="11" spans="1:67">
      <c r="A11" s="174" t="s">
        <v>10</v>
      </c>
      <c r="B11" s="718">
        <f t="shared" si="3"/>
        <v>0</v>
      </c>
      <c r="C11" s="725">
        <f t="shared" si="0"/>
        <v>0</v>
      </c>
      <c r="D11" s="277" t="str">
        <f t="shared" si="1"/>
        <v/>
      </c>
      <c r="E11" s="277">
        <f t="shared" si="2"/>
        <v>0</v>
      </c>
      <c r="F11" s="333"/>
      <c r="G11" s="574"/>
      <c r="H11" s="574"/>
      <c r="I11" s="288"/>
      <c r="J11" s="328" t="str">
        <f>IF('1 Budgetskema (UDFYLDES)'!F4="","","Nej")</f>
        <v/>
      </c>
      <c r="K11" s="288" t="str">
        <f>IF('1 Budgetskema (UDFYLDES)'!F4="","","Nej")</f>
        <v/>
      </c>
      <c r="L11" s="288"/>
      <c r="M11" s="453"/>
      <c r="N11" s="247"/>
      <c r="O11" s="376"/>
      <c r="P11" s="284"/>
      <c r="Q11" s="788">
        <v>9</v>
      </c>
      <c r="R11" s="315" t="s">
        <v>335</v>
      </c>
      <c r="S11" s="792" t="b">
        <f>OR(AND('2 Gantt-diagram (UDFYLDES)'!$A$3&lt;9,OR('1 Budgetskema (UDFYLDES)'!$G$9="Nej",'1 Budgetskema (UDFYLDES)'!$G$9="")),AND('2 Gantt-diagram (UDFYLDES)'!$A$3&lt;8,'1 Budgetskema (UDFYLDES)'!$G$9="Ja (anbefales)"))</f>
        <v>1</v>
      </c>
      <c r="T11" s="286"/>
      <c r="U11" s="376"/>
      <c r="V11" s="286"/>
      <c r="W11" s="376"/>
      <c r="X11" s="247"/>
      <c r="Y11" s="247"/>
      <c r="Z11" s="247"/>
      <c r="AA11" s="247"/>
      <c r="AB11" s="247"/>
      <c r="AC11" s="247"/>
      <c r="AD11" s="247"/>
      <c r="AE11" s="247"/>
      <c r="AF11" s="247"/>
      <c r="AG11" s="247"/>
      <c r="AH11" s="247"/>
      <c r="AI11" s="247"/>
      <c r="AJ11" s="391"/>
      <c r="AK11" s="402"/>
      <c r="AL11" s="402"/>
      <c r="AM11" s="402"/>
      <c r="AN11" s="402"/>
      <c r="AO11" s="402"/>
      <c r="AP11" s="402"/>
      <c r="AQ11" s="402"/>
      <c r="AR11" s="402"/>
      <c r="AS11" s="402"/>
      <c r="AT11" s="402"/>
      <c r="AU11" s="402"/>
      <c r="AV11" s="402"/>
      <c r="AW11" s="402"/>
      <c r="AX11" s="402"/>
      <c r="AY11" s="402"/>
      <c r="AZ11" s="402"/>
      <c r="BA11" s="402"/>
      <c r="BB11" s="402"/>
      <c r="BC11" s="402"/>
      <c r="BD11" s="402"/>
      <c r="BE11" s="402"/>
      <c r="BF11" s="402"/>
      <c r="BG11" s="402"/>
      <c r="BH11" s="402"/>
      <c r="BI11" s="402"/>
      <c r="BJ11" s="402"/>
      <c r="BK11" s="402"/>
      <c r="BL11" s="402"/>
      <c r="BM11" s="402"/>
      <c r="BN11" s="402"/>
      <c r="BO11" s="402"/>
    </row>
    <row r="12" spans="1:67" ht="15" thickBot="1">
      <c r="A12" s="175" t="s">
        <v>55</v>
      </c>
      <c r="B12" s="718">
        <f t="shared" si="3"/>
        <v>0</v>
      </c>
      <c r="C12" s="726">
        <f t="shared" si="0"/>
        <v>0</v>
      </c>
      <c r="D12" s="277" t="str">
        <f t="shared" si="1"/>
        <v/>
      </c>
      <c r="E12" s="281">
        <f t="shared" si="2"/>
        <v>0</v>
      </c>
      <c r="F12" s="333"/>
      <c r="G12" s="574"/>
      <c r="H12" s="574"/>
      <c r="I12" s="288"/>
      <c r="J12" s="328"/>
      <c r="K12" s="288"/>
      <c r="L12" s="288"/>
      <c r="M12" s="453"/>
      <c r="N12" s="247"/>
      <c r="O12" s="376"/>
      <c r="P12" s="284"/>
      <c r="Q12" s="788">
        <v>10</v>
      </c>
      <c r="R12" s="315" t="s">
        <v>336</v>
      </c>
      <c r="S12" s="792" t="b">
        <f>OR(AND('2 Gantt-diagram (UDFYLDES)'!$A$3&lt;10, OR('1 Budgetskema (UDFYLDES)'!$G$9="Nej",'1 Budgetskema (UDFYLDES)'!$G$9="")),AND('2 Gantt-diagram (UDFYLDES)'!$A$3&lt;9,'1 Budgetskema (UDFYLDES)'!$G$9="Ja (anbefales)"))</f>
        <v>1</v>
      </c>
      <c r="T12" s="286"/>
      <c r="U12" s="376"/>
      <c r="V12" s="286"/>
      <c r="W12" s="376"/>
      <c r="X12" s="247"/>
      <c r="Y12" s="247"/>
      <c r="Z12" s="247"/>
      <c r="AA12" s="247"/>
      <c r="AB12" s="247"/>
      <c r="AC12" s="247"/>
      <c r="AD12" s="247"/>
      <c r="AE12" s="247"/>
      <c r="AF12" s="247"/>
      <c r="AG12" s="247"/>
      <c r="AH12" s="247"/>
      <c r="AI12" s="247"/>
      <c r="AJ12" s="391"/>
      <c r="AK12" s="402"/>
      <c r="AL12" s="402"/>
      <c r="AM12" s="402"/>
      <c r="AN12" s="402"/>
      <c r="AO12" s="402"/>
      <c r="AP12" s="402"/>
      <c r="AQ12" s="402"/>
      <c r="AR12" s="402"/>
      <c r="AS12" s="402"/>
      <c r="AT12" s="402"/>
      <c r="AU12" s="402"/>
      <c r="AV12" s="402"/>
      <c r="AW12" s="402"/>
      <c r="AX12" s="402"/>
      <c r="AY12" s="402"/>
      <c r="AZ12" s="402"/>
      <c r="BA12" s="402"/>
      <c r="BB12" s="402"/>
      <c r="BC12" s="402"/>
      <c r="BD12" s="402"/>
      <c r="BE12" s="402"/>
      <c r="BF12" s="402"/>
      <c r="BG12" s="402"/>
      <c r="BH12" s="402"/>
      <c r="BI12" s="402"/>
      <c r="BJ12" s="402"/>
      <c r="BK12" s="402"/>
      <c r="BL12" s="402"/>
      <c r="BM12" s="402"/>
      <c r="BN12" s="402"/>
      <c r="BO12" s="402"/>
    </row>
    <row r="13" spans="1:67" ht="15.75" thickBot="1">
      <c r="A13" s="176" t="s">
        <v>13</v>
      </c>
      <c r="B13" s="719">
        <f t="shared" si="3"/>
        <v>0</v>
      </c>
      <c r="C13" s="724">
        <f t="shared" si="0"/>
        <v>0</v>
      </c>
      <c r="D13" s="276" t="str">
        <f t="shared" si="1"/>
        <v/>
      </c>
      <c r="E13" s="276">
        <f t="shared" si="2"/>
        <v>0</v>
      </c>
      <c r="F13" s="333"/>
      <c r="G13" s="574"/>
      <c r="H13" s="574"/>
      <c r="I13" s="288"/>
      <c r="J13" s="329"/>
      <c r="K13" s="330"/>
      <c r="L13" s="330"/>
      <c r="M13" s="454"/>
      <c r="N13" s="247"/>
      <c r="O13" s="376"/>
      <c r="P13" s="284"/>
      <c r="Q13" s="788">
        <v>11</v>
      </c>
      <c r="R13" s="315" t="s">
        <v>337</v>
      </c>
      <c r="S13" s="792" t="b">
        <f>OR(AND('2 Gantt-diagram (UDFYLDES)'!$A$3&lt;11, OR('1 Budgetskema (UDFYLDES)'!$G$9="Nej",'1 Budgetskema (UDFYLDES)'!$G$9="")),AND('2 Gantt-diagram (UDFYLDES)'!$A$3&lt;10,'1 Budgetskema (UDFYLDES)'!$G$9="Ja (anbefales)"))</f>
        <v>1</v>
      </c>
      <c r="T13" s="286"/>
      <c r="U13" s="376"/>
      <c r="V13" s="286"/>
      <c r="W13" s="376"/>
      <c r="X13" s="247"/>
      <c r="Y13" s="247"/>
      <c r="Z13" s="247"/>
      <c r="AA13" s="247"/>
      <c r="AB13" s="247"/>
      <c r="AC13" s="247"/>
      <c r="AD13" s="247"/>
      <c r="AE13" s="247"/>
      <c r="AF13" s="247"/>
      <c r="AG13" s="247"/>
      <c r="AH13" s="247"/>
      <c r="AI13" s="247"/>
      <c r="AJ13" s="391"/>
      <c r="AK13" s="402"/>
      <c r="AL13" s="402"/>
      <c r="AM13" s="402"/>
      <c r="AN13" s="402"/>
      <c r="AO13" s="402"/>
      <c r="AP13" s="402"/>
      <c r="AQ13" s="402"/>
      <c r="AR13" s="402"/>
      <c r="AS13" s="402"/>
      <c r="AT13" s="402"/>
      <c r="AU13" s="402"/>
      <c r="AV13" s="402"/>
      <c r="AW13" s="402"/>
      <c r="AX13" s="402"/>
      <c r="AY13" s="402"/>
      <c r="AZ13" s="402"/>
      <c r="BA13" s="402"/>
      <c r="BB13" s="402"/>
      <c r="BC13" s="402"/>
      <c r="BD13" s="402"/>
      <c r="BE13" s="402"/>
      <c r="BF13" s="402"/>
      <c r="BG13" s="402"/>
      <c r="BH13" s="402"/>
      <c r="BI13" s="402"/>
      <c r="BJ13" s="402"/>
      <c r="BK13" s="402"/>
      <c r="BL13" s="402"/>
      <c r="BM13" s="402"/>
      <c r="BN13" s="402"/>
      <c r="BO13" s="402"/>
    </row>
    <row r="14" spans="1:67" ht="15.75" thickBot="1">
      <c r="A14" s="175" t="s">
        <v>1</v>
      </c>
      <c r="B14" s="718">
        <f t="shared" si="3"/>
        <v>0</v>
      </c>
      <c r="C14" s="725">
        <f t="shared" si="0"/>
        <v>0</v>
      </c>
      <c r="D14" s="281" t="str">
        <f t="shared" si="1"/>
        <v/>
      </c>
      <c r="E14" s="281">
        <f>SUM(E31,E61,E91,E121,E151,E181,E211,E241,E271,E301,E331,E361,E391,E421,E451,E481,E511,E541,E571,E601)</f>
        <v>0</v>
      </c>
      <c r="F14" s="68"/>
      <c r="G14" s="575"/>
      <c r="H14" s="574"/>
      <c r="I14" s="288"/>
      <c r="J14" s="288"/>
      <c r="K14" s="288"/>
      <c r="L14" s="288"/>
      <c r="M14" s="247"/>
      <c r="N14" s="247"/>
      <c r="O14" s="376"/>
      <c r="P14" s="284"/>
      <c r="Q14" s="788">
        <v>12</v>
      </c>
      <c r="R14" s="315" t="s">
        <v>338</v>
      </c>
      <c r="S14" s="792" t="b">
        <f>OR(AND('2 Gantt-diagram (UDFYLDES)'!$A$3&lt;12, OR('1 Budgetskema (UDFYLDES)'!$G$9="Nej",'1 Budgetskema (UDFYLDES)'!$G$9="")),AND('2 Gantt-diagram (UDFYLDES)'!$A$3&lt;11,'1 Budgetskema (UDFYLDES)'!$G$9="Ja (anbefales)"))</f>
        <v>1</v>
      </c>
      <c r="T14" s="286"/>
      <c r="U14" s="376"/>
      <c r="V14" s="286"/>
      <c r="W14" s="376"/>
      <c r="X14" s="247"/>
      <c r="Y14" s="247"/>
      <c r="Z14" s="247"/>
      <c r="AA14" s="247"/>
      <c r="AB14" s="247"/>
      <c r="AC14" s="247"/>
      <c r="AD14" s="455"/>
      <c r="AE14" s="247"/>
      <c r="AF14" s="247"/>
      <c r="AG14" s="247"/>
      <c r="AH14" s="247"/>
      <c r="AI14" s="247"/>
      <c r="AJ14" s="391"/>
      <c r="AK14" s="402"/>
      <c r="AL14" s="402"/>
      <c r="AM14" s="402"/>
      <c r="AN14" s="402"/>
      <c r="AO14" s="402"/>
      <c r="AP14" s="402"/>
      <c r="AQ14" s="402"/>
      <c r="AR14" s="402"/>
      <c r="AS14" s="402"/>
      <c r="AT14" s="402"/>
      <c r="AU14" s="402"/>
      <c r="AV14" s="402"/>
      <c r="AW14" s="402"/>
      <c r="AX14" s="402"/>
      <c r="AY14" s="402"/>
      <c r="AZ14" s="402"/>
      <c r="BA14" s="402"/>
      <c r="BB14" s="402"/>
      <c r="BC14" s="402"/>
      <c r="BD14" s="402"/>
      <c r="BE14" s="402"/>
      <c r="BF14" s="402"/>
      <c r="BG14" s="402"/>
      <c r="BH14" s="402"/>
      <c r="BI14" s="402"/>
      <c r="BJ14" s="402"/>
      <c r="BK14" s="402"/>
      <c r="BL14" s="402"/>
      <c r="BM14" s="402"/>
      <c r="BN14" s="402"/>
      <c r="BO14" s="402"/>
    </row>
    <row r="15" spans="1:67" ht="16.5" thickBot="1">
      <c r="A15" s="566" t="s">
        <v>0</v>
      </c>
      <c r="B15" s="720">
        <f>B16</f>
        <v>0</v>
      </c>
      <c r="C15" s="727">
        <f>SUM(C32,C62,C92,C122,C152,C182,C212,C242,C272,C302,C332,C362,C392,C422,C452,C482,C512,C542,C572,C602)</f>
        <v>0</v>
      </c>
      <c r="D15" s="562"/>
      <c r="E15" s="563">
        <f>SUM(E32,E62,E92,E122,E152,E182,E212,E242,E272,E302,E332,E362,E392,E422,E452,E482,E512,E542,E572,E602)</f>
        <v>0</v>
      </c>
      <c r="F15" s="68"/>
      <c r="G15" s="435"/>
      <c r="H15" s="574"/>
      <c r="I15" s="288"/>
      <c r="J15" s="288"/>
      <c r="K15" s="288"/>
      <c r="L15" s="288"/>
      <c r="M15" s="247"/>
      <c r="N15" s="247"/>
      <c r="O15" s="376"/>
      <c r="P15" s="284"/>
      <c r="Q15" s="788">
        <v>13</v>
      </c>
      <c r="R15" s="315" t="s">
        <v>326</v>
      </c>
      <c r="S15" s="792" t="b">
        <f>OR(AND('2 Gantt-diagram (UDFYLDES)'!$A$3&lt;13, OR('1 Budgetskema (UDFYLDES)'!$G$9="Nej",'1 Budgetskema (UDFYLDES)'!$G$9="")),AND('2 Gantt-diagram (UDFYLDES)'!$A$3&lt;12,'1 Budgetskema (UDFYLDES)'!$G$9="Ja (anbefales)"))</f>
        <v>1</v>
      </c>
      <c r="T15" s="286"/>
      <c r="U15" s="376"/>
      <c r="V15" s="286"/>
      <c r="W15" s="376"/>
      <c r="X15" s="247"/>
      <c r="Y15" s="247"/>
      <c r="Z15" s="247"/>
      <c r="AA15" s="247"/>
      <c r="AB15" s="247"/>
      <c r="AC15" s="247"/>
      <c r="AD15" s="456"/>
      <c r="AE15" s="247"/>
      <c r="AF15" s="247"/>
      <c r="AG15" s="247"/>
      <c r="AH15" s="247"/>
      <c r="AI15" s="247"/>
      <c r="AJ15" s="391"/>
      <c r="AK15" s="402"/>
      <c r="AL15" s="402"/>
      <c r="AM15" s="402"/>
      <c r="AN15" s="402"/>
      <c r="AO15" s="402"/>
      <c r="AP15" s="402"/>
      <c r="AQ15" s="402"/>
      <c r="AR15" s="402"/>
      <c r="AS15" s="402"/>
      <c r="AT15" s="402"/>
      <c r="AU15" s="402"/>
      <c r="AV15" s="402"/>
      <c r="AW15" s="402"/>
      <c r="AX15" s="402"/>
      <c r="AY15" s="402"/>
      <c r="AZ15" s="402"/>
      <c r="BA15" s="402"/>
      <c r="BB15" s="402"/>
      <c r="BC15" s="402"/>
      <c r="BD15" s="402"/>
      <c r="BE15" s="402"/>
      <c r="BF15" s="402"/>
      <c r="BG15" s="402"/>
      <c r="BH15" s="402"/>
      <c r="BI15" s="402"/>
      <c r="BJ15" s="402"/>
      <c r="BK15" s="402"/>
      <c r="BL15" s="402"/>
      <c r="BM15" s="402"/>
      <c r="BN15" s="402"/>
      <c r="BO15" s="402"/>
    </row>
    <row r="16" spans="1:67" ht="16.5" customHeight="1" thickBot="1">
      <c r="A16" s="177" t="s">
        <v>426</v>
      </c>
      <c r="B16" s="565">
        <f>B33+B63+B93+B123+B153+B183+B213+B243+B273+B303+B333+B363+B393+B423+B453+B483+B513+B543+B573+B603</f>
        <v>0</v>
      </c>
      <c r="C16" s="564">
        <f>SUM(C33,C63,C93,C123,C153,C183,C213,C243,C273,C303,C333,C363,C393,C423,C453,C483,C513,C543,C573,C603)</f>
        <v>0</v>
      </c>
      <c r="D16" s="564">
        <f>D33+D63+D93+D123+D153+D183+D213+D243+D273+D303+D333+D363+D393+D423+D453+D483+D513+D543+D573+D603</f>
        <v>0</v>
      </c>
      <c r="E16" s="564"/>
      <c r="F16" s="196"/>
      <c r="G16" s="435"/>
      <c r="H16" s="435"/>
      <c r="I16" s="247"/>
      <c r="J16" s="247"/>
      <c r="K16" s="247"/>
      <c r="L16" s="247"/>
      <c r="M16" s="247"/>
      <c r="N16" s="247"/>
      <c r="O16" s="376"/>
      <c r="P16" s="284"/>
      <c r="Q16" s="788">
        <v>14</v>
      </c>
      <c r="R16" s="315" t="s">
        <v>325</v>
      </c>
      <c r="S16" s="792" t="b">
        <f>OR(AND('2 Gantt-diagram (UDFYLDES)'!$A$3&lt;14,OR('1 Budgetskema (UDFYLDES)'!$G$9="Nej",'1 Budgetskema (UDFYLDES)'!$G$9="")),AND('2 Gantt-diagram (UDFYLDES)'!$A$3&lt;13,'1 Budgetskema (UDFYLDES)'!$G$9="Ja (anbefales)"))</f>
        <v>1</v>
      </c>
      <c r="T16" s="286"/>
      <c r="U16" s="376"/>
      <c r="V16" s="286"/>
      <c r="W16" s="376"/>
      <c r="X16" s="247"/>
      <c r="Y16" s="247"/>
      <c r="Z16" s="247"/>
      <c r="AA16" s="247"/>
      <c r="AB16" s="247"/>
      <c r="AC16" s="247"/>
      <c r="AD16" s="455"/>
      <c r="AE16" s="247"/>
      <c r="AF16" s="247"/>
      <c r="AG16" s="247"/>
      <c r="AH16" s="457"/>
      <c r="AI16" s="247"/>
      <c r="AJ16" s="391"/>
      <c r="AK16" s="402"/>
      <c r="AL16" s="402"/>
      <c r="AM16" s="402"/>
      <c r="AN16" s="402"/>
      <c r="AO16" s="402"/>
      <c r="AP16" s="402"/>
      <c r="AQ16" s="402"/>
      <c r="AR16" s="402"/>
      <c r="AS16" s="402"/>
      <c r="AT16" s="402"/>
      <c r="AU16" s="402"/>
      <c r="AV16" s="402"/>
      <c r="AW16" s="402"/>
      <c r="AX16" s="402"/>
      <c r="AY16" s="402"/>
      <c r="AZ16" s="402"/>
      <c r="BA16" s="402"/>
      <c r="BB16" s="402"/>
      <c r="BC16" s="402"/>
      <c r="BD16" s="402"/>
      <c r="BE16" s="402"/>
      <c r="BF16" s="402"/>
      <c r="BG16" s="402"/>
      <c r="BH16" s="402"/>
      <c r="BI16" s="402"/>
      <c r="BJ16" s="402"/>
      <c r="BK16" s="402"/>
      <c r="BL16" s="402"/>
      <c r="BM16" s="402"/>
      <c r="BN16" s="402"/>
      <c r="BO16" s="402"/>
    </row>
    <row r="17" spans="1:67" ht="15" thickBot="1">
      <c r="A17" s="381"/>
      <c r="B17" s="381"/>
      <c r="C17" s="381"/>
      <c r="D17" s="381"/>
      <c r="E17" s="381"/>
      <c r="F17" s="381"/>
      <c r="G17" s="435"/>
      <c r="H17" s="435"/>
      <c r="I17" s="458"/>
      <c r="J17" s="459"/>
      <c r="K17" s="459"/>
      <c r="L17" s="459"/>
      <c r="M17" s="459"/>
      <c r="N17" s="459"/>
      <c r="O17" s="459"/>
      <c r="P17" s="799"/>
      <c r="Q17" s="788">
        <v>15</v>
      </c>
      <c r="R17" s="315" t="s">
        <v>340</v>
      </c>
      <c r="S17" s="792" t="b">
        <f>OR(AND('2 Gantt-diagram (UDFYLDES)'!$A$3&lt;15, OR('1 Budgetskema (UDFYLDES)'!$G$9="Nej",'1 Budgetskema (UDFYLDES)'!$G$9="")),AND('2 Gantt-diagram (UDFYLDES)'!$A$3&lt;14,'1 Budgetskema (UDFYLDES)'!$G$9="Ja (anbefales)"))</f>
        <v>1</v>
      </c>
      <c r="T17" s="286"/>
      <c r="U17" s="376"/>
      <c r="V17" s="286"/>
      <c r="W17" s="376"/>
      <c r="X17" s="247"/>
      <c r="Y17" s="247"/>
      <c r="Z17" s="247"/>
      <c r="AA17" s="247"/>
      <c r="AB17" s="247"/>
      <c r="AC17" s="247"/>
      <c r="AD17" s="247"/>
      <c r="AE17" s="455"/>
      <c r="AF17" s="247"/>
      <c r="AG17" s="247"/>
      <c r="AH17" s="457"/>
      <c r="AI17" s="247"/>
      <c r="AJ17" s="391"/>
      <c r="AK17" s="402"/>
      <c r="AL17" s="402"/>
      <c r="AM17" s="402"/>
      <c r="AN17" s="402"/>
      <c r="AO17" s="402"/>
      <c r="AP17" s="402"/>
      <c r="AQ17" s="402"/>
      <c r="AR17" s="402"/>
      <c r="AS17" s="402"/>
      <c r="AT17" s="402"/>
      <c r="AU17" s="402"/>
      <c r="AV17" s="402"/>
      <c r="AW17" s="402"/>
      <c r="AX17" s="402"/>
      <c r="AY17" s="402"/>
      <c r="AZ17" s="402"/>
      <c r="BA17" s="402"/>
      <c r="BB17" s="402"/>
      <c r="BC17" s="402"/>
      <c r="BD17" s="402"/>
      <c r="BE17" s="402"/>
      <c r="BF17" s="402"/>
      <c r="BG17" s="402"/>
      <c r="BH17" s="402"/>
      <c r="BI17" s="402"/>
      <c r="BJ17" s="402"/>
      <c r="BK17" s="402"/>
      <c r="BL17" s="402"/>
      <c r="BM17" s="402"/>
      <c r="BN17" s="402"/>
      <c r="BO17" s="402"/>
    </row>
    <row r="18" spans="1:67" ht="35.1" customHeight="1" thickTop="1">
      <c r="A18" s="382" t="s">
        <v>15</v>
      </c>
      <c r="B18" s="383" t="str">
        <f>IF('1 Budgetskema (UDFYLDES)'!C9="","",'1 Budgetskema (UDFYLDES)'!C9)</f>
        <v/>
      </c>
      <c r="C18" s="722" t="s">
        <v>432</v>
      </c>
      <c r="D18" s="383" t="str">
        <f>_xlfn.CONCAT("Ekstern Evaluator?: ",'1 Budgetskema (UDFYLDES)'!G9)</f>
        <v xml:space="preserve">Ekstern Evaluator?: </v>
      </c>
      <c r="E18" s="382" t="s">
        <v>18</v>
      </c>
      <c r="F18" s="383" t="str">
        <f>IF('1 Budgetskema (UDFYLDES)'!D9="","",'1 Budgetskema (UDFYLDES)'!D9)</f>
        <v/>
      </c>
      <c r="G18" s="433"/>
      <c r="H18" s="490"/>
      <c r="I18" s="320"/>
      <c r="J18" s="304"/>
      <c r="K18" s="304"/>
      <c r="L18" s="304"/>
      <c r="M18" s="304"/>
      <c r="N18" s="304"/>
      <c r="O18" s="795"/>
      <c r="P18" s="287" t="s">
        <v>499</v>
      </c>
      <c r="Q18" s="790"/>
      <c r="R18" s="791" t="s">
        <v>123</v>
      </c>
      <c r="S18" s="790" t="s">
        <v>500</v>
      </c>
      <c r="T18" s="286"/>
      <c r="U18" s="376"/>
      <c r="V18" s="247"/>
      <c r="W18" s="460"/>
      <c r="X18" s="247"/>
      <c r="Y18" s="247"/>
      <c r="Z18" s="457"/>
      <c r="AA18" s="247"/>
      <c r="AB18" s="247"/>
      <c r="AC18" s="247"/>
      <c r="AD18" s="247"/>
      <c r="AE18" s="457"/>
      <c r="AF18" s="247"/>
      <c r="AG18" s="247"/>
      <c r="AH18" s="457"/>
      <c r="AI18" s="247"/>
      <c r="AJ18" s="391"/>
      <c r="AK18" s="402"/>
      <c r="AL18" s="402"/>
      <c r="AM18" s="402"/>
      <c r="AN18" s="402"/>
      <c r="AO18" s="402"/>
      <c r="AP18" s="402"/>
      <c r="AQ18" s="402"/>
      <c r="AR18" s="402"/>
      <c r="AS18" s="402"/>
      <c r="AT18" s="402"/>
      <c r="AU18" s="402"/>
      <c r="AV18" s="402"/>
      <c r="AW18" s="402"/>
      <c r="AX18" s="402"/>
      <c r="AY18" s="402"/>
      <c r="AZ18" s="402"/>
      <c r="BA18" s="402"/>
      <c r="BB18" s="402"/>
      <c r="BC18" s="402"/>
      <c r="BD18" s="402"/>
      <c r="BE18" s="402"/>
      <c r="BF18" s="402"/>
      <c r="BG18" s="402"/>
      <c r="BH18" s="402"/>
      <c r="BI18" s="402"/>
      <c r="BJ18" s="402"/>
      <c r="BK18" s="402"/>
      <c r="BL18" s="402"/>
      <c r="BM18" s="402"/>
      <c r="BN18" s="402"/>
      <c r="BO18" s="402"/>
    </row>
    <row r="19" spans="1:67" ht="15">
      <c r="A19" s="385" t="s">
        <v>395</v>
      </c>
      <c r="B19" s="386" t="str">
        <f>IF('1 Budgetskema (UDFYLDES)'!E9="","",'1 Budgetskema (UDFYLDES)'!E9)</f>
        <v/>
      </c>
      <c r="C19" s="387"/>
      <c r="D19" s="388" t="str">
        <f>_xlfn.CONCAT("Momsregistreret?: ",'1 Budgetskema (UDFYLDES)'!G11)</f>
        <v xml:space="preserve">Momsregistreret?: </v>
      </c>
      <c r="E19" s="385" t="s">
        <v>207</v>
      </c>
      <c r="F19" s="388" t="str">
        <f>IF('1 Budgetskema (UDFYLDES)'!F4="","",'1 Budgetskema (UDFYLDES)'!F4)</f>
        <v/>
      </c>
      <c r="G19" s="433"/>
      <c r="H19" s="490"/>
      <c r="I19" s="461" t="s">
        <v>17</v>
      </c>
      <c r="J19" s="304"/>
      <c r="K19" s="304"/>
      <c r="L19" s="304"/>
      <c r="M19" s="304"/>
      <c r="N19" s="304"/>
      <c r="O19" s="795"/>
      <c r="P19" s="298" t="b">
        <f>R19=FALSE</f>
        <v>0</v>
      </c>
      <c r="Q19" s="319" t="s">
        <v>47</v>
      </c>
      <c r="R19" s="326" t="b">
        <f>IF(B19="Selvfinansieret",OR(B18="",F18="",F19="",B21=""),OR(B18="",F18="",B19="",F19="",B20="",B21=""))</f>
        <v>1</v>
      </c>
      <c r="S19" s="789" t="b">
        <f>OR('1 Budgetskema (UDFYLDES)'!$B$4="",'1 Budgetskema (UDFYLDES)'!$F$4="")</f>
        <v>1</v>
      </c>
      <c r="T19" s="286"/>
      <c r="U19" s="376"/>
      <c r="V19" s="247"/>
      <c r="W19" s="460"/>
      <c r="X19" s="462"/>
      <c r="Y19" s="247"/>
      <c r="Z19" s="457"/>
      <c r="AA19" s="247"/>
      <c r="AB19" s="247"/>
      <c r="AC19" s="247"/>
      <c r="AD19" s="247"/>
      <c r="AE19" s="457"/>
      <c r="AF19" s="247"/>
      <c r="AG19" s="247"/>
      <c r="AH19" s="457"/>
      <c r="AI19" s="247"/>
      <c r="AJ19" s="391"/>
      <c r="AK19" s="402"/>
      <c r="AL19" s="402"/>
      <c r="AM19" s="402"/>
      <c r="AN19" s="402"/>
      <c r="AO19" s="402"/>
      <c r="AP19" s="402"/>
      <c r="AQ19" s="402"/>
      <c r="AR19" s="402"/>
      <c r="AS19" s="402"/>
      <c r="AT19" s="402"/>
      <c r="AU19" s="402"/>
      <c r="AV19" s="402"/>
      <c r="AW19" s="402"/>
      <c r="AX19" s="402"/>
      <c r="AY19" s="402"/>
      <c r="AZ19" s="402"/>
      <c r="BA19" s="402"/>
      <c r="BB19" s="402"/>
      <c r="BC19" s="402"/>
      <c r="BD19" s="402"/>
      <c r="BE19" s="402"/>
      <c r="BF19" s="402"/>
      <c r="BG19" s="402"/>
      <c r="BH19" s="402"/>
      <c r="BI19" s="402"/>
      <c r="BJ19" s="402"/>
      <c r="BK19" s="402"/>
      <c r="BL19" s="402"/>
      <c r="BM19" s="402"/>
      <c r="BN19" s="402"/>
      <c r="BO19" s="402"/>
    </row>
    <row r="20" spans="1:67" ht="30" customHeight="1">
      <c r="A20" s="385" t="s">
        <v>16</v>
      </c>
      <c r="B20" s="386" t="str">
        <f>IF('1 Budgetskema (UDFYLDES)'!F9="","",'1 Budgetskema (UDFYLDES)'!F9)</f>
        <v/>
      </c>
      <c r="C20" s="441" t="s">
        <v>399</v>
      </c>
      <c r="D20" s="388"/>
      <c r="E20" s="389"/>
      <c r="F20" s="390"/>
      <c r="G20" s="576"/>
      <c r="H20" s="435"/>
      <c r="I20" s="463" t="str">
        <f>IFERROR(IF(NOT(ISERROR(MATCH(B19,{"ABER"},0))),INDEX(ABER_Tilskudsprocent_liste[#All],MATCH(B20,ABER_Tilskudsprocent_liste[[#All],[Typer af projekter og aktiviteter/ virksomhedsstørrelse]],0),MATCH(Z23,ABER_Tilskudsprocent_liste[#Headers],0)),IF(NOT(ISERROR(MATCH(B19,{"GBER"},0))),INDEX(GEBER_Tilskudsprocent_liste[#All],MATCH(B20,GEBER_Tilskudsprocent_liste[[#All],[Typer af projekter og aktiviteter/ virksomhedsstørrelse]],0),MATCH(Z23,GEBER_Tilskudsprocent_liste[#Headers],0)),IF(NOT(ISERROR(MATCH(B19,{"FIBER"},0))),INDEX(FIBER_Tilskudsprocent_liste[#All],MATCH(B20,FIBER_Tilskudsprocent_liste[[#All],[Typer af projekter og aktiviteter/ virksomhedsstørrelse]],0),MATCH(Z23,FIBER_Tilskudsprocent_liste[#Headers],0)),IF(NOT(ISERROR(MATCH(B19,{"Ej statsstøtte"},0))),INDEX(Liste_Ej_statsstøtte[#All],MATCH(B20,Liste_Ej_statsstøtte[[#All],[Typer af projekter og aktiviteter/ virksomhedsstørrelse]],0),MATCH(Z23,Liste_Ej_statsstøtte[#Headers],0)),"")))),"")</f>
        <v/>
      </c>
      <c r="J20" s="301" t="s">
        <v>116</v>
      </c>
      <c r="K20" s="292" t="s">
        <v>119</v>
      </c>
      <c r="L20" s="293"/>
      <c r="M20" s="299" t="s">
        <v>122</v>
      </c>
      <c r="N20" s="299"/>
      <c r="O20" s="796"/>
      <c r="P20" s="298" t="b">
        <f t="shared" ref="P20:P38" si="4">R20=FALSE</f>
        <v>0</v>
      </c>
      <c r="Q20" s="319" t="s">
        <v>25</v>
      </c>
      <c r="R20" s="326" t="b">
        <f>IF(B49="Selvfinansieret",OR(B48="",F48="",F49="",B51=""),OR(B48="",F48="",B49="",F49="",B50="",B51=""))</f>
        <v>1</v>
      </c>
      <c r="S20" s="789" t="b">
        <f>OR(R19=TRUE,'1 Budgetskema (UDFYLDES)'!$B$4="",'1 Budgetskema (UDFYLDES)'!$F$4="")</f>
        <v>1</v>
      </c>
      <c r="T20" s="464" t="s">
        <v>389</v>
      </c>
      <c r="U20" s="464" t="s">
        <v>389</v>
      </c>
      <c r="V20" s="464" t="s">
        <v>389</v>
      </c>
      <c r="W20" s="464" t="s">
        <v>389</v>
      </c>
      <c r="X20" s="464" t="s">
        <v>389</v>
      </c>
      <c r="Y20" s="464" t="s">
        <v>389</v>
      </c>
      <c r="Z20" s="464" t="s">
        <v>389</v>
      </c>
      <c r="AA20" s="464" t="s">
        <v>389</v>
      </c>
      <c r="AB20" s="464" t="s">
        <v>389</v>
      </c>
      <c r="AC20" s="464" t="s">
        <v>389</v>
      </c>
      <c r="AD20" s="464" t="s">
        <v>389</v>
      </c>
      <c r="AE20" s="464" t="s">
        <v>389</v>
      </c>
      <c r="AF20" s="464" t="s">
        <v>389</v>
      </c>
      <c r="AG20" s="464" t="s">
        <v>389</v>
      </c>
      <c r="AH20" s="464" t="s">
        <v>389</v>
      </c>
      <c r="AI20" s="464" t="s">
        <v>389</v>
      </c>
      <c r="AJ20" s="391"/>
      <c r="AK20" s="402"/>
      <c r="AL20" s="402"/>
      <c r="AM20" s="402"/>
      <c r="AN20" s="402"/>
      <c r="AO20" s="402"/>
      <c r="AP20" s="402"/>
      <c r="AQ20" s="402"/>
      <c r="AR20" s="402"/>
      <c r="AS20" s="402"/>
      <c r="AT20" s="402"/>
      <c r="AU20" s="402"/>
      <c r="AV20" s="402"/>
      <c r="AW20" s="402"/>
      <c r="AX20" s="402"/>
      <c r="AY20" s="402"/>
      <c r="AZ20" s="402"/>
      <c r="BA20" s="402"/>
      <c r="BB20" s="402"/>
      <c r="BC20" s="402"/>
      <c r="BD20" s="402"/>
      <c r="BE20" s="402"/>
      <c r="BF20" s="402"/>
      <c r="BG20" s="402"/>
      <c r="BH20" s="402"/>
      <c r="BI20" s="402"/>
      <c r="BJ20" s="402"/>
      <c r="BK20" s="402"/>
      <c r="BL20" s="402"/>
      <c r="BM20" s="402"/>
      <c r="BN20" s="402"/>
      <c r="BO20" s="402"/>
    </row>
    <row r="21" spans="1:67" ht="15">
      <c r="A21" s="439" t="s">
        <v>394</v>
      </c>
      <c r="B21" s="440" t="str">
        <f>IF('1 Budgetskema (UDFYLDES)'!B9="","",'1 Budgetskema (UDFYLDES)'!B9)</f>
        <v/>
      </c>
      <c r="C21" s="440" t="str">
        <f>IF('1 Budgetskema (UDFYLDES)'!$A9="","",'1 Budgetskema (UDFYLDES)'!$A9)</f>
        <v/>
      </c>
      <c r="D21" s="385"/>
      <c r="E21" s="391"/>
      <c r="F21" s="391"/>
      <c r="G21" s="576"/>
      <c r="H21" s="573"/>
      <c r="I21" s="465" t="str">
        <f>IFERROR(IF(NOT(ISERROR(MATCH(B19,{"ABER"},0))),INDEX(ABER_Tilskudsprocent_liste[#All],MATCH(B20,ABER_Tilskudsprocent_liste[[#All],[Typer af projekter og aktiviteter/ virksomhedsstørrelse]],0),MATCH(Z23,ABER_Tilskudsprocent_liste[#Headers],0)),IF(NOT(ISERROR(MATCH(B19,{"GBER"},0))),INDEX(GEBER_Tilskudsprocent_liste[#All],MATCH(B20,GEBER_Tilskudsprocent_liste[[#All],[Typer af projekter og aktiviteter/ virksomhedsstørrelse]],0),MATCH(Z23,GEBER_Tilskudsprocent_liste[#Headers],0)),IF(NOT(ISERROR(MATCH(B19,{"FIBER"},0))),INDEX(FIBER_Tilskudsprocent_liste[#All],MATCH(B20,FIBER_Tilskudsprocent_liste[[#All],[Typer af projekter og aktiviteter/ virksomhedsstørrelse]],0),MATCH(Z23,FIBER_Tilskudsprocent_liste[#Headers],0)),IF(NOT(ISERROR(MATCH(B19,{"Ej statsstøtte"},0))),INDEX(Liste_Ej_statsstøtte[#All],MATCH(B20,Liste_Ej_statsstøtte[[#All],[Typer af projekter og aktiviteter/ virksomhedsstørrelse]],0),MATCH(Z23,Liste_Ej_statsstøtte[#Headers],0)),"")))),"")</f>
        <v/>
      </c>
      <c r="J21" s="299"/>
      <c r="K21" s="299" t="str">
        <f>IFERROR(IF($E32*(1-$I21)-$C33&lt;0,$I21-(($E32*$I21+$C33)-$E32)/$E32,""),"")</f>
        <v/>
      </c>
      <c r="L21" s="299" t="str">
        <f>IFERROR(IF($D33&lt;&gt;0,IF($D33=$E32,0,IF($C33&gt;0,($I21-$D33/$E32)-$K21,"HA")),IF($E32*(1-$I21)-$C33&lt;0,(($I21-(($E32*$I21+$C33+$D33)-$E32)/$E32)),"")),"")</f>
        <v/>
      </c>
      <c r="M21" s="466" t="e">
        <f>$L21-$K23</f>
        <v>#VALUE!</v>
      </c>
      <c r="N21" s="299"/>
      <c r="O21" s="796"/>
      <c r="P21" s="298" t="b">
        <f t="shared" si="4"/>
        <v>0</v>
      </c>
      <c r="Q21" s="319" t="s">
        <v>26</v>
      </c>
      <c r="R21" s="326" t="b">
        <f>IF(B79="Selvfinansieret",OR(B78="",F78="",F79="",B81=""),OR(B78="",F78="",B79="",F79="",B80="",B81=""))</f>
        <v>1</v>
      </c>
      <c r="S21" s="789" t="b">
        <f>OR(R20=TRUE,'1 Budgetskema (UDFYLDES)'!$B$4="",'1 Budgetskema (UDFYLDES)'!$F$4="")</f>
        <v>1</v>
      </c>
      <c r="T21" s="286" t="s">
        <v>121</v>
      </c>
      <c r="U21" s="376" t="s">
        <v>120</v>
      </c>
      <c r="V21" s="457" t="s">
        <v>118</v>
      </c>
      <c r="W21" s="457" t="s">
        <v>117</v>
      </c>
      <c r="X21" s="457" t="s">
        <v>105</v>
      </c>
      <c r="Y21" s="247"/>
      <c r="Z21" s="295" t="s">
        <v>102</v>
      </c>
      <c r="AA21" s="295" t="s">
        <v>100</v>
      </c>
      <c r="AB21" s="464" t="s">
        <v>209</v>
      </c>
      <c r="AC21" s="247"/>
      <c r="AD21" s="247"/>
      <c r="AE21" s="247"/>
      <c r="AF21" s="247"/>
      <c r="AG21" s="247"/>
      <c r="AH21" s="457"/>
      <c r="AI21" s="247"/>
      <c r="AJ21" s="391"/>
      <c r="AK21" s="402"/>
      <c r="AL21" s="402"/>
      <c r="AM21" s="402"/>
      <c r="AN21" s="402"/>
      <c r="AO21" s="402"/>
      <c r="AP21" s="402"/>
      <c r="AQ21" s="402"/>
      <c r="AR21" s="402"/>
      <c r="AS21" s="402"/>
      <c r="AT21" s="402"/>
      <c r="AU21" s="402"/>
      <c r="AV21" s="402"/>
      <c r="AW21" s="402"/>
      <c r="AX21" s="402"/>
      <c r="AY21" s="402"/>
      <c r="AZ21" s="402"/>
      <c r="BA21" s="402"/>
      <c r="BB21" s="402"/>
      <c r="BC21" s="402"/>
      <c r="BD21" s="402"/>
      <c r="BE21" s="402"/>
      <c r="BF21" s="402"/>
      <c r="BG21" s="402"/>
      <c r="BH21" s="402"/>
      <c r="BI21" s="402"/>
      <c r="BJ21" s="402"/>
      <c r="BK21" s="402"/>
      <c r="BL21" s="402"/>
      <c r="BM21" s="402"/>
      <c r="BN21" s="402"/>
      <c r="BO21" s="402"/>
    </row>
    <row r="22" spans="1:67" ht="15.75" thickBot="1">
      <c r="A22" s="392"/>
      <c r="B22" s="379" t="s">
        <v>57</v>
      </c>
      <c r="C22" s="379" t="s">
        <v>427</v>
      </c>
      <c r="D22" s="379" t="s">
        <v>428</v>
      </c>
      <c r="E22" s="379" t="s">
        <v>0</v>
      </c>
      <c r="F22" s="379" t="s">
        <v>9</v>
      </c>
      <c r="G22" s="576"/>
      <c r="H22" s="573"/>
      <c r="I22" s="465"/>
      <c r="J22" s="299"/>
      <c r="K22" s="299"/>
      <c r="L22" s="299"/>
      <c r="M22" s="466"/>
      <c r="N22" s="299"/>
      <c r="O22" s="796" t="b">
        <f>E27&gt;0</f>
        <v>0</v>
      </c>
      <c r="P22" s="298" t="b">
        <f t="shared" si="4"/>
        <v>0</v>
      </c>
      <c r="Q22" s="319" t="s">
        <v>27</v>
      </c>
      <c r="R22" s="326" t="b">
        <f>IF(B109="Selvfinansieret",OR(B108="",F108="",F109="",B111=""),OR(B108="",F108="",B109="",F109="",B110="",B111=""))</f>
        <v>1</v>
      </c>
      <c r="S22" s="789" t="b">
        <f>OR(R21=TRUE,'1 Budgetskema (UDFYLDES)'!$B$4="",'1 Budgetskema (UDFYLDES)'!$F$4="")</f>
        <v>1</v>
      </c>
      <c r="T22" s="473"/>
      <c r="U22" s="473"/>
      <c r="V22" s="468"/>
      <c r="W22" s="468"/>
      <c r="X22" s="468"/>
      <c r="Y22" s="247"/>
      <c r="Z22" s="295"/>
      <c r="AA22" s="295"/>
      <c r="AB22" s="376"/>
      <c r="AC22" s="247"/>
      <c r="AD22" s="247"/>
      <c r="AE22" s="247"/>
      <c r="AF22" s="247"/>
      <c r="AG22" s="247"/>
      <c r="AH22" s="457"/>
      <c r="AI22" s="247"/>
      <c r="AJ22" s="391"/>
      <c r="AK22" s="402"/>
      <c r="AL22" s="402"/>
      <c r="AM22" s="402"/>
      <c r="AN22" s="402"/>
      <c r="AO22" s="402"/>
      <c r="AP22" s="402"/>
      <c r="AQ22" s="402"/>
      <c r="AR22" s="402"/>
      <c r="AS22" s="402"/>
      <c r="AT22" s="402"/>
      <c r="AU22" s="402"/>
      <c r="AV22" s="402"/>
      <c r="AW22" s="402"/>
      <c r="AX22" s="402"/>
      <c r="AY22" s="402"/>
      <c r="AZ22" s="402"/>
      <c r="BA22" s="402"/>
      <c r="BB22" s="402"/>
      <c r="BC22" s="402"/>
      <c r="BD22" s="402"/>
      <c r="BE22" s="402"/>
      <c r="BF22" s="402"/>
      <c r="BG22" s="402"/>
      <c r="BH22" s="402"/>
      <c r="BI22" s="402"/>
      <c r="BJ22" s="402"/>
      <c r="BK22" s="402"/>
      <c r="BL22" s="402"/>
      <c r="BM22" s="402"/>
      <c r="BN22" s="402"/>
      <c r="BO22" s="402"/>
    </row>
    <row r="23" spans="1:67" ht="15">
      <c r="A23" s="267" t="s">
        <v>54</v>
      </c>
      <c r="B23" s="276">
        <f>IFERROR(IF(E23=0,0,X24),0)</f>
        <v>0</v>
      </c>
      <c r="C23" s="276">
        <f t="shared" ref="C23:C28" si="5">IFERROR(E23-B23,0)</f>
        <v>0</v>
      </c>
      <c r="D23" s="276"/>
      <c r="E23" s="278">
        <f>'1 Budgetskema (UDFYLDES)'!B17</f>
        <v>0</v>
      </c>
      <c r="F23" s="18">
        <f>SUM('1 Budgetskema (UDFYLDES)'!D16:AV16)</f>
        <v>0</v>
      </c>
      <c r="G23" s="576"/>
      <c r="H23" s="576"/>
      <c r="I23" s="321"/>
      <c r="J23" s="299"/>
      <c r="K23" s="570" t="e">
        <f>I21-D33/E32</f>
        <v>#VALUE!</v>
      </c>
      <c r="L23" s="299"/>
      <c r="M23" s="299"/>
      <c r="N23" s="299"/>
      <c r="O23" s="797"/>
      <c r="P23" s="298" t="b">
        <f t="shared" si="4"/>
        <v>0</v>
      </c>
      <c r="Q23" s="319" t="s">
        <v>28</v>
      </c>
      <c r="R23" s="326" t="b">
        <f>IF(B139="Selvfinansieret",OR(B138="",F138="",F139="",B141=""),OR(B138="",F138="",B139="",F139="",B140="",B141=""))</f>
        <v>1</v>
      </c>
      <c r="S23" s="789" t="b">
        <f>OR(R22=TRUE,'1 Budgetskema (UDFYLDES)'!$B$4="",'1 Budgetskema (UDFYLDES)'!$F$4="")</f>
        <v>1</v>
      </c>
      <c r="T23" s="473"/>
      <c r="U23" s="473"/>
      <c r="V23" s="468"/>
      <c r="W23" s="468"/>
      <c r="X23" s="473"/>
      <c r="Y23" s="460"/>
      <c r="Z23" s="286" t="str">
        <f>CONCATENATE(F18," - ",AA23)</f>
        <v xml:space="preserve"> - </v>
      </c>
      <c r="AA23" s="376" t="str">
        <f>F19</f>
        <v/>
      </c>
      <c r="AB23" s="376"/>
      <c r="AC23" s="247"/>
      <c r="AD23" s="247"/>
      <c r="AE23" s="247"/>
      <c r="AF23" s="247"/>
      <c r="AG23" s="247"/>
      <c r="AH23" s="247"/>
      <c r="AI23" s="247"/>
      <c r="AJ23" s="391"/>
      <c r="AK23" s="402"/>
      <c r="AL23" s="402"/>
      <c r="AM23" s="402"/>
      <c r="AN23" s="402"/>
      <c r="AO23" s="402"/>
      <c r="AP23" s="402"/>
      <c r="AQ23" s="402"/>
      <c r="AR23" s="402"/>
      <c r="AS23" s="402"/>
      <c r="AT23" s="402"/>
      <c r="AU23" s="402"/>
      <c r="AV23" s="402"/>
      <c r="AW23" s="402"/>
      <c r="AX23" s="402"/>
      <c r="AY23" s="402"/>
      <c r="AZ23" s="402"/>
      <c r="BA23" s="402"/>
      <c r="BB23" s="402"/>
      <c r="BC23" s="402"/>
      <c r="BD23" s="402"/>
      <c r="BE23" s="402"/>
      <c r="BF23" s="402"/>
      <c r="BG23" s="402"/>
      <c r="BH23" s="402"/>
      <c r="BI23" s="402"/>
      <c r="BJ23" s="402"/>
      <c r="BK23" s="402"/>
      <c r="BL23" s="402"/>
      <c r="BM23" s="402"/>
      <c r="BN23" s="402"/>
      <c r="BO23" s="402"/>
    </row>
    <row r="24" spans="1:67" ht="15" customHeight="1">
      <c r="A24" s="194" t="s">
        <v>3</v>
      </c>
      <c r="B24" s="277">
        <f t="shared" ref="B24:B29" si="6">IFERROR(IF(E24=0,0,X25),0)</f>
        <v>0</v>
      </c>
      <c r="C24" s="277">
        <f t="shared" si="5"/>
        <v>0</v>
      </c>
      <c r="D24" s="277"/>
      <c r="E24" s="66">
        <f>'1 Budgetskema (UDFYLDES)'!B21</f>
        <v>0</v>
      </c>
      <c r="F24" s="68"/>
      <c r="G24" s="429"/>
      <c r="H24" s="489"/>
      <c r="I24" s="467"/>
      <c r="J24" s="296"/>
      <c r="K24" s="296"/>
      <c r="L24" s="296"/>
      <c r="M24" s="296"/>
      <c r="N24" s="296"/>
      <c r="O24" s="797"/>
      <c r="P24" s="298" t="b">
        <f t="shared" si="4"/>
        <v>0</v>
      </c>
      <c r="Q24" s="319" t="s">
        <v>29</v>
      </c>
      <c r="R24" s="326" t="b">
        <f>IF(B169="Selvfinansieret",OR(B168="",F168="",F169="",B171=""),OR(B168="",F168="",B169="",F169="",B170="",B171=""))</f>
        <v>1</v>
      </c>
      <c r="S24" s="789" t="b">
        <f>OR(R23=TRUE,'1 Budgetskema (UDFYLDES)'!$B$4="",'1 Budgetskema (UDFYLDES)'!$F$4="")</f>
        <v>1</v>
      </c>
      <c r="T24" s="473" t="e">
        <f>((I$21-((E$32*I$21+C$33)-E$32)/E$32))*E23</f>
        <v>#VALUE!</v>
      </c>
      <c r="U24" s="473" t="e">
        <f>F$36*E23</f>
        <v>#VALUE!</v>
      </c>
      <c r="V24" s="473">
        <f>IFERROR(IF(E23=0,0,E23*K$21),0)</f>
        <v>0</v>
      </c>
      <c r="W24" s="468">
        <f>IF(E23=0,0,E23*I20)</f>
        <v>0</v>
      </c>
      <c r="X24" s="468">
        <f>IF(NOT(ISERROR(MATCH("Selvfinansieret",B$19,0))),0,IF(NOT(ISERROR(MATCH(B$19,AI$30:AI$32,0))),E23,IF(AND(D$33=0,C$33=0),W24,IF(AND(D$33&gt;0,C$33=0),U24,IF(AND(D$33&gt;0,C$33&gt;0,U24=0),0,IF(AND(V24&lt;&gt;0,V24&lt;U24),V24,U24))))))</f>
        <v>0</v>
      </c>
      <c r="Y24" s="247"/>
      <c r="Z24" s="286"/>
      <c r="AA24" s="286"/>
      <c r="AB24" s="376"/>
      <c r="AC24" s="247"/>
      <c r="AD24" s="767" t="s">
        <v>101</v>
      </c>
      <c r="AE24" s="767"/>
      <c r="AF24" s="767"/>
      <c r="AG24" s="247"/>
      <c r="AH24" s="247"/>
      <c r="AI24" s="247"/>
      <c r="AJ24" s="391"/>
      <c r="AK24" s="402"/>
      <c r="AL24" s="402"/>
      <c r="AM24" s="402"/>
      <c r="AN24" s="402"/>
      <c r="AO24" s="402"/>
      <c r="AP24" s="402"/>
      <c r="AQ24" s="402"/>
      <c r="AR24" s="402"/>
      <c r="AS24" s="402"/>
      <c r="AT24" s="402"/>
      <c r="AU24" s="402"/>
      <c r="AV24" s="402"/>
      <c r="AW24" s="402"/>
      <c r="AX24" s="402"/>
      <c r="AY24" s="402"/>
      <c r="AZ24" s="402"/>
      <c r="BA24" s="402"/>
      <c r="BB24" s="402"/>
      <c r="BC24" s="402"/>
      <c r="BD24" s="402"/>
      <c r="BE24" s="402"/>
      <c r="BF24" s="402"/>
      <c r="BG24" s="402"/>
      <c r="BH24" s="402"/>
      <c r="BI24" s="402"/>
      <c r="BJ24" s="402"/>
      <c r="BK24" s="402"/>
      <c r="BL24" s="402"/>
      <c r="BM24" s="402"/>
      <c r="BN24" s="402"/>
      <c r="BO24" s="402"/>
    </row>
    <row r="25" spans="1:67" ht="14.1" customHeight="1" thickBot="1">
      <c r="A25" s="194" t="s">
        <v>56</v>
      </c>
      <c r="B25" s="277">
        <f t="shared" si="6"/>
        <v>0</v>
      </c>
      <c r="C25" s="277">
        <f t="shared" si="5"/>
        <v>0</v>
      </c>
      <c r="D25" s="277"/>
      <c r="E25" s="66">
        <f>'1 Budgetskema (UDFYLDES)'!B23</f>
        <v>0</v>
      </c>
      <c r="F25" s="68"/>
      <c r="G25" s="577"/>
      <c r="H25" s="489"/>
      <c r="I25" s="469"/>
      <c r="J25" s="297"/>
      <c r="K25" s="297"/>
      <c r="L25" s="297"/>
      <c r="M25" s="297"/>
      <c r="N25" s="297"/>
      <c r="O25" s="798"/>
      <c r="P25" s="298" t="b">
        <f t="shared" si="4"/>
        <v>0</v>
      </c>
      <c r="Q25" s="319" t="s">
        <v>30</v>
      </c>
      <c r="R25" s="326" t="b">
        <f>IF(B199="Selvfinansieret",OR(B198="",F198="",F199="",B201=""),OR(B198="",F198="",B199="",F199="",B200="",B201=""))</f>
        <v>1</v>
      </c>
      <c r="S25" s="789" t="b">
        <f>OR(R24=TRUE,'1 Budgetskema (UDFYLDES)'!$B$4="",'1 Budgetskema (UDFYLDES)'!$F$4="")</f>
        <v>1</v>
      </c>
      <c r="T25" s="473" t="e">
        <f t="shared" ref="T25:T33" si="7">((I$21-((E$32*I$21+C$33)-E$32)/E$32))*E24</f>
        <v>#VALUE!</v>
      </c>
      <c r="U25" s="473" t="e">
        <f t="shared" ref="U25:U33" si="8">F$36*E24</f>
        <v>#VALUE!</v>
      </c>
      <c r="V25" s="473">
        <f t="shared" ref="V25:V33" si="9">IFERROR(IF(E24=0,0,E24*K$21),0)</f>
        <v>0</v>
      </c>
      <c r="W25" s="468">
        <f>IF(E24=0,0,E24*I20)</f>
        <v>0</v>
      </c>
      <c r="X25" s="468">
        <f>IF(NOT(ISERROR(MATCH("Selvfinansieret",B$19,0))),0,IF(NOT(ISERROR(MATCH(B$19,AI$30:AI$32,0))),E24,IF(AND(D$33=0,C$33=0),W25,IF(AND(D$33&gt;0,C$33=0),U25,IF(AND(D$33&gt;0,C$33&gt;0,U25=0),0,IF(AND(V25&lt;&gt;0,V25&lt;U25),V25,U25))))))</f>
        <v>0</v>
      </c>
      <c r="Y25" s="247"/>
      <c r="Z25" s="286"/>
      <c r="AA25" s="286"/>
      <c r="AB25" s="376"/>
      <c r="AC25" s="247"/>
      <c r="AD25" s="247"/>
      <c r="AE25" s="247"/>
      <c r="AF25" s="247"/>
      <c r="AG25" s="247"/>
      <c r="AH25" s="247"/>
      <c r="AI25" s="247"/>
      <c r="AJ25" s="391"/>
      <c r="AK25" s="402"/>
      <c r="AL25" s="402"/>
      <c r="AM25" s="402"/>
      <c r="AN25" s="402"/>
      <c r="AO25" s="402"/>
      <c r="AP25" s="402"/>
      <c r="AQ25" s="402"/>
      <c r="AR25" s="402"/>
      <c r="AS25" s="402"/>
      <c r="AT25" s="402"/>
      <c r="AU25" s="402"/>
      <c r="AV25" s="402"/>
      <c r="AW25" s="402"/>
      <c r="AX25" s="402"/>
      <c r="AY25" s="402"/>
      <c r="AZ25" s="402"/>
      <c r="BA25" s="402"/>
      <c r="BB25" s="402"/>
      <c r="BC25" s="402"/>
      <c r="BD25" s="402"/>
      <c r="BE25" s="402"/>
      <c r="BF25" s="402"/>
      <c r="BG25" s="402"/>
      <c r="BH25" s="402"/>
      <c r="BI25" s="402"/>
      <c r="BJ25" s="402"/>
      <c r="BK25" s="402"/>
      <c r="BL25" s="402"/>
      <c r="BM25" s="402"/>
      <c r="BN25" s="402"/>
      <c r="BO25" s="402"/>
    </row>
    <row r="26" spans="1:67" ht="14.1" customHeight="1">
      <c r="A26" s="194" t="s">
        <v>24</v>
      </c>
      <c r="B26" s="277">
        <f t="shared" si="6"/>
        <v>0</v>
      </c>
      <c r="C26" s="277">
        <f t="shared" si="5"/>
        <v>0</v>
      </c>
      <c r="D26" s="277"/>
      <c r="E26" s="66">
        <f>'1 Budgetskema (UDFYLDES)'!B25</f>
        <v>0</v>
      </c>
      <c r="F26" s="68"/>
      <c r="G26" s="429"/>
      <c r="H26" s="489"/>
      <c r="I26" s="296"/>
      <c r="J26" s="296"/>
      <c r="K26" s="296"/>
      <c r="L26" s="296"/>
      <c r="M26" s="296"/>
      <c r="N26" s="296"/>
      <c r="O26" s="298"/>
      <c r="P26" s="298" t="b">
        <f t="shared" si="4"/>
        <v>0</v>
      </c>
      <c r="Q26" s="319" t="s">
        <v>31</v>
      </c>
      <c r="R26" s="326" t="b">
        <f>IF(B229="Selvfinansieret",OR(B228="",F228="",F229="",B231=""),OR(B228="",F228="",B229="",F229="",B230="",B231=""))</f>
        <v>1</v>
      </c>
      <c r="S26" s="789" t="b">
        <f>OR(R25=TRUE,'1 Budgetskema (UDFYLDES)'!$B$4="",'1 Budgetskema (UDFYLDES)'!$F$4="")</f>
        <v>1</v>
      </c>
      <c r="T26" s="473" t="e">
        <f t="shared" si="7"/>
        <v>#VALUE!</v>
      </c>
      <c r="U26" s="473" t="e">
        <f t="shared" si="8"/>
        <v>#VALUE!</v>
      </c>
      <c r="V26" s="473">
        <f t="shared" si="9"/>
        <v>0</v>
      </c>
      <c r="W26" s="468">
        <f>IF(E25=0,0,E25*I20)</f>
        <v>0</v>
      </c>
      <c r="X26" s="468">
        <f t="shared" ref="X26:X33" si="10">IF(NOT(ISERROR(MATCH("Selvfinansieret",B$19,0))),0,IF(NOT(ISERROR(MATCH(B$19,AI$30:AI$32,0))),E25,IF(AND(D$33=0,C$33=0),W26,IF(AND(D$33&gt;0,C$33=0),U26,IF(AND(D$33&gt;0,C$33&gt;0,U26=0),0,IF(AND(V26&lt;&gt;0,V26&lt;U26),V26,U26))))))</f>
        <v>0</v>
      </c>
      <c r="Y26" s="247"/>
      <c r="Z26" s="286"/>
      <c r="AA26" s="286"/>
      <c r="AB26" s="464" t="s">
        <v>114</v>
      </c>
      <c r="AC26" s="464" t="s">
        <v>208</v>
      </c>
      <c r="AD26" s="464" t="s">
        <v>88</v>
      </c>
      <c r="AE26" s="464" t="s">
        <v>108</v>
      </c>
      <c r="AF26" s="464" t="s">
        <v>89</v>
      </c>
      <c r="AG26" s="464" t="s">
        <v>106</v>
      </c>
      <c r="AH26" s="464" t="s">
        <v>110</v>
      </c>
      <c r="AI26" s="464" t="s">
        <v>398</v>
      </c>
      <c r="AJ26" s="391"/>
      <c r="AK26" s="402"/>
      <c r="AL26" s="402"/>
      <c r="AM26" s="402"/>
      <c r="AN26" s="402"/>
      <c r="AO26" s="402"/>
      <c r="AP26" s="402"/>
      <c r="AQ26" s="402"/>
      <c r="AR26" s="402"/>
      <c r="AS26" s="402"/>
      <c r="AT26" s="402"/>
      <c r="AU26" s="402"/>
      <c r="AV26" s="402"/>
      <c r="AW26" s="402"/>
      <c r="AX26" s="402"/>
      <c r="AY26" s="402"/>
      <c r="AZ26" s="402"/>
      <c r="BA26" s="402"/>
      <c r="BB26" s="402"/>
      <c r="BC26" s="402"/>
      <c r="BD26" s="402"/>
      <c r="BE26" s="402"/>
      <c r="BF26" s="402"/>
      <c r="BG26" s="402"/>
      <c r="BH26" s="402"/>
      <c r="BI26" s="402"/>
      <c r="BJ26" s="402"/>
      <c r="BK26" s="402"/>
      <c r="BL26" s="402"/>
      <c r="BM26" s="402"/>
      <c r="BN26" s="402"/>
      <c r="BO26" s="402"/>
    </row>
    <row r="27" spans="1:67" ht="14.1" customHeight="1" thickBot="1">
      <c r="A27" s="194" t="s">
        <v>2</v>
      </c>
      <c r="B27" s="277">
        <f t="shared" si="6"/>
        <v>0</v>
      </c>
      <c r="C27" s="277">
        <f t="shared" si="5"/>
        <v>0</v>
      </c>
      <c r="D27" s="277"/>
      <c r="E27" s="66">
        <f>'1 Budgetskema (UDFYLDES)'!B27</f>
        <v>0</v>
      </c>
      <c r="F27" s="68"/>
      <c r="G27" s="429"/>
      <c r="H27" s="489"/>
      <c r="I27" s="296"/>
      <c r="J27" s="296"/>
      <c r="K27" s="296"/>
      <c r="L27" s="296"/>
      <c r="M27" s="296"/>
      <c r="N27" s="296"/>
      <c r="O27" s="299"/>
      <c r="P27" s="298" t="b">
        <f t="shared" si="4"/>
        <v>0</v>
      </c>
      <c r="Q27" s="319" t="s">
        <v>32</v>
      </c>
      <c r="R27" s="326" t="b">
        <f>IF(B259="Selvfinansieret",OR(B258="",F258="",F259="",B261=""),OR(B258="",F258="",B259="",F259="",B260="",B261=""))</f>
        <v>1</v>
      </c>
      <c r="S27" s="789" t="b">
        <f>OR(R26=TRUE,'1 Budgetskema (UDFYLDES)'!$B$4="",'1 Budgetskema (UDFYLDES)'!$F$4="")</f>
        <v>1</v>
      </c>
      <c r="T27" s="473" t="e">
        <f t="shared" si="7"/>
        <v>#VALUE!</v>
      </c>
      <c r="U27" s="473" t="e">
        <f t="shared" si="8"/>
        <v>#VALUE!</v>
      </c>
      <c r="V27" s="473">
        <f t="shared" si="9"/>
        <v>0</v>
      </c>
      <c r="W27" s="468">
        <f>IF(E26=0,0,E26*I20)</f>
        <v>0</v>
      </c>
      <c r="X27" s="468">
        <f t="shared" si="10"/>
        <v>0</v>
      </c>
      <c r="Y27" s="247"/>
      <c r="Z27" s="376" t="str">
        <f>IF(OR('1 Budgetskema (UDFYLDES)'!$B9="",'1 Budgetskema (UDFYLDES)'!$C9=""),"","Lille virksomhed")</f>
        <v/>
      </c>
      <c r="AA27" s="376" t="s">
        <v>98</v>
      </c>
      <c r="AB27" s="376" t="s">
        <v>90</v>
      </c>
      <c r="AC27" s="376" t="s">
        <v>390</v>
      </c>
      <c r="AD27" s="376" t="str">
        <f>IF('1 Budgetskema (UDFYLDES)'!$D9="","",IF('1 Budgetskema (UDFYLDES)'!$D9="Forsknings- og videnformidlingsinstitution","Forskning","Videnudvekslings- og informationsaktioner"))</f>
        <v/>
      </c>
      <c r="AE27" s="376" t="str">
        <f>IF('1 Budgetskema (UDFYLDES)'!$D9="","",IF('1 Budgetskema (UDFYLDES)'!$D9="Forsknings- og videnformidlingsinstitution","","Grundforskning"))</f>
        <v/>
      </c>
      <c r="AF27" s="470" t="str">
        <f>IF('1 Budgetskema (UDFYLDES)'!$D9="","","Netværk i akvakulturerhvervet")</f>
        <v/>
      </c>
      <c r="AG27" s="457" t="str">
        <f>IF(NOT(ISERROR(MATCH("Selvfinansieret",B$19,0))),"",IF(NOT(ISERROR(MATCH(B$19,{"ABER"},0))),$AD27,IF(NOT(ISERROR(MATCH(B$19,{"GBER"},0))),$AE27,IF(NOT(ISERROR(MATCH(B$19,{"FIBER"},0))),$AF27,IF(NOT(ISERROR(MATCH(B$19,{"Ej statsstøtte"},0))),$AB27,IF(NOT(ISERROR(MATCH(B$19,{"De minimis (Landbrug)"},0))),$AC27,IF(NOT(ISERROR(MATCH(B$19,{"De minimis (Generel)"},0))),$AC27,IF(NOT(ISERROR(MATCH(B$19,{"De minimis (Fiskeri og akvakultur)"},0))),$AC27,""))))))))</f>
        <v/>
      </c>
      <c r="AH27" s="300" t="str">
        <f>IF('1 Budgetskema (UDFYLDES)'!$D9="","",IF('1 Budgetskema (UDFYLDES)'!$D9="Offentlig institution","Ej statsstøtte","ABER"))</f>
        <v/>
      </c>
      <c r="AI27" s="247" t="s">
        <v>88</v>
      </c>
      <c r="AJ27" s="391"/>
      <c r="AK27" s="402"/>
      <c r="AL27" s="402"/>
      <c r="AM27" s="402"/>
      <c r="AN27" s="402"/>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2"/>
      <c r="BL27" s="402"/>
      <c r="BM27" s="402"/>
      <c r="BN27" s="402"/>
      <c r="BO27" s="402"/>
    </row>
    <row r="28" spans="1:67" ht="14.1" customHeight="1">
      <c r="A28" s="194" t="s">
        <v>10</v>
      </c>
      <c r="B28" s="277">
        <f t="shared" si="6"/>
        <v>0</v>
      </c>
      <c r="C28" s="277">
        <f t="shared" si="5"/>
        <v>0</v>
      </c>
      <c r="D28" s="277"/>
      <c r="E28" s="66">
        <f>'1 Budgetskema (UDFYLDES)'!B29</f>
        <v>0</v>
      </c>
      <c r="F28" s="68"/>
      <c r="G28" s="429"/>
      <c r="H28" s="489"/>
      <c r="I28" s="471"/>
      <c r="J28" s="496" t="s">
        <v>400</v>
      </c>
      <c r="K28" s="497"/>
      <c r="L28" s="498"/>
      <c r="M28" s="493"/>
      <c r="N28" s="493"/>
      <c r="O28" s="299"/>
      <c r="P28" s="298" t="b">
        <f t="shared" si="4"/>
        <v>0</v>
      </c>
      <c r="Q28" s="319" t="s">
        <v>33</v>
      </c>
      <c r="R28" s="326" t="b">
        <f>IF(B289="Selvfinansieret",OR(B288="",F288="",F289="",B291=""),OR(B288="",F288="",B289="",F289="",B290="",B291=""))</f>
        <v>1</v>
      </c>
      <c r="S28" s="789" t="b">
        <f>OR(R27=TRUE,'1 Budgetskema (UDFYLDES)'!$B$4="",'1 Budgetskema (UDFYLDES)'!$F$4="")</f>
        <v>1</v>
      </c>
      <c r="T28" s="473" t="e">
        <f t="shared" si="7"/>
        <v>#VALUE!</v>
      </c>
      <c r="U28" s="473" t="e">
        <f t="shared" si="8"/>
        <v>#VALUE!</v>
      </c>
      <c r="V28" s="473">
        <f t="shared" si="9"/>
        <v>0</v>
      </c>
      <c r="W28" s="468">
        <f>IF(E27=0,0,E27*I20)</f>
        <v>0</v>
      </c>
      <c r="X28" s="468">
        <f t="shared" si="10"/>
        <v>0</v>
      </c>
      <c r="Y28" s="247"/>
      <c r="Z28" s="376" t="str">
        <f>IF(OR('1 Budgetskema (UDFYLDES)'!$B9="",'1 Budgetskema (UDFYLDES)'!$C9=""),"","Mellemstor virksomhed")</f>
        <v/>
      </c>
      <c r="AA28" s="376" t="s">
        <v>99</v>
      </c>
      <c r="AB28" s="376" t="s">
        <v>91</v>
      </c>
      <c r="AC28" s="2" t="s">
        <v>391</v>
      </c>
      <c r="AD28" s="376" t="str">
        <f>IF('1 Budgetskema (UDFYLDES)'!$D9="","",IF('1 Budgetskema (UDFYLDES)'!$D9="Forsknings- og videnformidlingsinstitution","Udvikling","Konsulentbistand"))</f>
        <v/>
      </c>
      <c r="AE28" s="376" t="str">
        <f>IF('1 Budgetskema (UDFYLDES)'!$D9="","",IF('1 Budgetskema (UDFYLDES)'!$D9="Forsknings- og videnformidlingsinstitution","","Industriel forskning"))</f>
        <v/>
      </c>
      <c r="AF28" s="470" t="str">
        <f>IF('1 Budgetskema (UDFYLDES)'!$D9="","","Konsulentbistand")</f>
        <v/>
      </c>
      <c r="AG28" s="457" t="str">
        <f>IF(NOT(ISERROR(MATCH("Selvfinansieret",B$19,0))),"",IF(NOT(ISERROR(MATCH(B$19,{"ABER"},0))),$AD28,IF(NOT(ISERROR(MATCH(B$19,{"GBER"},0))),$AE28,IF(NOT(ISERROR(MATCH(B$19,{"FIBER"},0))),$AF28,IF(NOT(ISERROR(MATCH(B$19,{"Ej statsstøtte"},0))),$AB28,IF(NOT(ISERROR(MATCH(B$19,{"De minimis (Landbrug)"},0))),$AC28,IF(NOT(ISERROR(MATCH(B$19,{"De minimis (Generel)"},0))),$AC28,IF(NOT(ISERROR(MATCH(B$19,{"De minimis (Fiskeri og akvakultur)"},0))),$AC28,""))))))))</f>
        <v/>
      </c>
      <c r="AH28" s="300" t="str">
        <f>IF('1 Budgetskema (UDFYLDES)'!$D9="","",IF('1 Budgetskema (UDFYLDES)'!$D9="Offentlig institution",$AI30,IF('1 Budgetskema (UDFYLDES)'!$D9="Forsknings- og videnformidlingsinstitution",$AI33,$AI28)))</f>
        <v/>
      </c>
      <c r="AI28" s="247" t="s">
        <v>108</v>
      </c>
      <c r="AJ28" s="391"/>
      <c r="AK28" s="402"/>
      <c r="AL28" s="402"/>
      <c r="AM28" s="402"/>
      <c r="AN28" s="402"/>
      <c r="AO28" s="402"/>
      <c r="AP28" s="402"/>
      <c r="AQ28" s="402"/>
      <c r="AR28" s="402"/>
      <c r="AS28" s="402"/>
      <c r="AT28" s="402"/>
      <c r="AU28" s="402"/>
      <c r="AV28" s="402"/>
      <c r="AW28" s="402"/>
      <c r="AX28" s="402"/>
      <c r="AY28" s="402"/>
      <c r="AZ28" s="402"/>
      <c r="BA28" s="402"/>
      <c r="BB28" s="402"/>
      <c r="BC28" s="402"/>
      <c r="BD28" s="402"/>
      <c r="BE28" s="402"/>
      <c r="BF28" s="402"/>
      <c r="BG28" s="402"/>
      <c r="BH28" s="402"/>
      <c r="BI28" s="402"/>
      <c r="BJ28" s="402"/>
      <c r="BK28" s="402"/>
      <c r="BL28" s="402"/>
      <c r="BM28" s="402"/>
      <c r="BN28" s="402"/>
      <c r="BO28" s="402"/>
    </row>
    <row r="29" spans="1:67" ht="14.1" customHeight="1">
      <c r="A29" s="194" t="s">
        <v>55</v>
      </c>
      <c r="B29" s="277">
        <f t="shared" si="6"/>
        <v>0</v>
      </c>
      <c r="C29" s="277">
        <f>IFERROR(E29-B29,0)</f>
        <v>0</v>
      </c>
      <c r="D29" s="277"/>
      <c r="E29" s="66">
        <f>'1 Budgetskema (UDFYLDES)'!B31</f>
        <v>0</v>
      </c>
      <c r="F29" s="68"/>
      <c r="G29" s="429"/>
      <c r="H29" s="489"/>
      <c r="I29" s="471"/>
      <c r="J29" s="500" t="str">
        <f>IF(OR($B19=AI30,$B19=AI31,$B19=AI32),"","Ja")</f>
        <v>Ja</v>
      </c>
      <c r="K29" s="493" t="b">
        <f>AND($T$3,OR('1 Budgetskema (UDFYLDES)'!D11="Nej",'1 Budgetskema (UDFYLDES)'!D11=""))</f>
        <v>1</v>
      </c>
      <c r="L29" s="499"/>
      <c r="M29" s="493"/>
      <c r="N29" s="493"/>
      <c r="O29" s="298"/>
      <c r="P29" s="298" t="b">
        <f t="shared" si="4"/>
        <v>0</v>
      </c>
      <c r="Q29" s="319" t="s">
        <v>34</v>
      </c>
      <c r="R29" s="326" t="b">
        <f>IF(B319="Selvfinansieret",OR(B318="",F318="",F319="",B321=""),OR(B318="",F318="",B319="",F319="",B320="",B321=""))</f>
        <v>1</v>
      </c>
      <c r="S29" s="789" t="b">
        <f>OR(R28=TRUE,'1 Budgetskema (UDFYLDES)'!$B$4="",'1 Budgetskema (UDFYLDES)'!$F$4="")</f>
        <v>1</v>
      </c>
      <c r="T29" s="473" t="e">
        <f t="shared" si="7"/>
        <v>#VALUE!</v>
      </c>
      <c r="U29" s="473" t="e">
        <f t="shared" si="8"/>
        <v>#VALUE!</v>
      </c>
      <c r="V29" s="473">
        <f t="shared" si="9"/>
        <v>0</v>
      </c>
      <c r="W29" s="468">
        <f>IF(E28=0,0,E28*I20)</f>
        <v>0</v>
      </c>
      <c r="X29" s="468">
        <f t="shared" si="10"/>
        <v>0</v>
      </c>
      <c r="Y29" s="457"/>
      <c r="Z29" s="376" t="str">
        <f>IF(OR('1 Budgetskema (UDFYLDES)'!$B9="",'1 Budgetskema (UDFYLDES)'!$C9=""),"","Stor virksomhed")</f>
        <v/>
      </c>
      <c r="AA29" s="376"/>
      <c r="AB29" s="376" t="s">
        <v>92</v>
      </c>
      <c r="AC29" s="376" t="s">
        <v>206</v>
      </c>
      <c r="AD29" s="376" t="str">
        <f>IF('1 Budgetskema (UDFYLDES)'!$D9="","",IF('1 Budgetskema (UDFYLDES)'!$D9="Forsknings- og videnformidlingsinstitution","Videnudvekslings- og informationsaktioner","Fremstødsforanstaltninger"))</f>
        <v/>
      </c>
      <c r="AE29" s="376" t="str">
        <f>IF('1 Budgetskema (UDFYLDES)'!$D9="","",IF('1 Budgetskema (UDFYLDES)'!$D9="Forsknings- og videnformidlingsinstitution","","Eksperimentel udvikling"))</f>
        <v/>
      </c>
      <c r="AF29" s="472" t="str">
        <f>IF('1 Budgetskema (UDFYLDES)'!$D9="","","Afsætningsforanstaltninger")</f>
        <v/>
      </c>
      <c r="AG29" s="457" t="str">
        <f>IF(NOT(ISERROR(MATCH("Selvfinansieret",B$19,0))),"",IF(NOT(ISERROR(MATCH(B$19,{"ABER"},0))),$AD29,IF(NOT(ISERROR(MATCH(B$19,{"GBER"},0))),$AE29,IF(NOT(ISERROR(MATCH(B$19,{"FIBER"},0))),$AF29,IF(NOT(ISERROR(MATCH(B$19,{"Ej statsstøtte"},0))),$AB29,IF(NOT(ISERROR(MATCH(B$19,{"De minimis (Landbrug)"},0))),$AC29,IF(NOT(ISERROR(MATCH(B$19,{"De minimis (Generel)"},0))),$AC29,IF(NOT(ISERROR(MATCH(B$19,{"De minimis (Fiskeri og akvakultur)"},0))),$AC29,""))))))))</f>
        <v/>
      </c>
      <c r="AH29" s="300" t="str">
        <f>IF('1 Budgetskema (UDFYLDES)'!$D9="","",IF(OR('1 Budgetskema (UDFYLDES)'!$D9="Forsknings- og videnformidlingsinstitution",'1 Budgetskema (UDFYLDES)'!$D9="Stor virksomhed"),$AI30,IF('1 Budgetskema (UDFYLDES)'!$D9="Offentlig institution",$AI31,"FIBER")))</f>
        <v/>
      </c>
      <c r="AI29" s="247" t="s">
        <v>89</v>
      </c>
      <c r="AJ29" s="391"/>
      <c r="AK29" s="402"/>
      <c r="AL29" s="402"/>
      <c r="AM29" s="402"/>
      <c r="AN29" s="402"/>
      <c r="AO29" s="402"/>
      <c r="AP29" s="402"/>
      <c r="AQ29" s="402"/>
      <c r="AR29" s="402"/>
      <c r="AS29" s="402"/>
      <c r="AT29" s="402"/>
      <c r="AU29" s="402"/>
      <c r="AV29" s="402"/>
      <c r="AW29" s="402"/>
      <c r="AX29" s="402"/>
      <c r="AY29" s="402"/>
      <c r="AZ29" s="402"/>
      <c r="BA29" s="402"/>
      <c r="BB29" s="402"/>
      <c r="BC29" s="402"/>
      <c r="BD29" s="402"/>
      <c r="BE29" s="402"/>
      <c r="BF29" s="402"/>
      <c r="BG29" s="402"/>
      <c r="BH29" s="402"/>
      <c r="BI29" s="402"/>
      <c r="BJ29" s="402"/>
      <c r="BK29" s="402"/>
      <c r="BL29" s="402"/>
      <c r="BM29" s="402"/>
      <c r="BN29" s="402"/>
      <c r="BO29" s="402"/>
    </row>
    <row r="30" spans="1:67" ht="14.45" customHeight="1">
      <c r="A30" s="268" t="s">
        <v>13</v>
      </c>
      <c r="B30" s="66">
        <f>SUM(B23+B24+B25+B26-B27-B28+B29)</f>
        <v>0</v>
      </c>
      <c r="C30" s="66">
        <f>SUM(C23+C24+C25+C26-C27-C28+C29)</f>
        <v>0</v>
      </c>
      <c r="D30" s="66"/>
      <c r="E30" s="66">
        <f>SUM(B30:C30)</f>
        <v>0</v>
      </c>
      <c r="F30" s="188"/>
      <c r="G30" s="429"/>
      <c r="H30" s="489"/>
      <c r="I30" s="471"/>
      <c r="J30" s="500" t="str">
        <f>IF(OR($B19=AI30,$B19=AI31,$B19=AI32),"","Nej")</f>
        <v>Nej</v>
      </c>
      <c r="K30" s="493"/>
      <c r="L30" s="499"/>
      <c r="M30" s="493"/>
      <c r="N30" s="493"/>
      <c r="O30" s="299"/>
      <c r="P30" s="298" t="b">
        <f t="shared" si="4"/>
        <v>0</v>
      </c>
      <c r="Q30" s="319" t="s">
        <v>35</v>
      </c>
      <c r="R30" s="326" t="b">
        <f>IF(B349="Selvfinansieret",OR(B348="",F348="",F349="",B351=""),OR(B348="",F348="",B349="",F349="",B350="",B351=""))</f>
        <v>1</v>
      </c>
      <c r="S30" s="789" t="b">
        <f>OR(R29=TRUE,'1 Budgetskema (UDFYLDES)'!$B$4="",'1 Budgetskema (UDFYLDES)'!$F$4="")</f>
        <v>1</v>
      </c>
      <c r="T30" s="473" t="e">
        <f t="shared" si="7"/>
        <v>#VALUE!</v>
      </c>
      <c r="U30" s="473" t="e">
        <f t="shared" si="8"/>
        <v>#VALUE!</v>
      </c>
      <c r="V30" s="473">
        <f t="shared" si="9"/>
        <v>0</v>
      </c>
      <c r="W30" s="468">
        <f>IF(E29=0,0,E29*I20)</f>
        <v>0</v>
      </c>
      <c r="X30" s="468">
        <f t="shared" si="10"/>
        <v>0</v>
      </c>
      <c r="Y30" s="457"/>
      <c r="Z30" s="376" t="str">
        <f>IF(OR('1 Budgetskema (UDFYLDES)'!$B9="",'1 Budgetskema (UDFYLDES)'!$C9=""),"","Forsknings- og videnformidlingsinstitution")</f>
        <v/>
      </c>
      <c r="AA30" s="376"/>
      <c r="AB30" s="376" t="s">
        <v>93</v>
      </c>
      <c r="AC30" s="376" t="s">
        <v>85</v>
      </c>
      <c r="AD30" s="376" t="str">
        <f>IF('1 Budgetskema (UDFYLDES)'!$D9="","",IF(OR('1 Budgetskema (UDFYLDES)'!$D9="Forsknings- og videnformidlingsinstitution",'1 Budgetskema (UDFYLDES)'!$D9="Stor virksomhed"),"","Deltagelse i kvalitetsordninger"))</f>
        <v/>
      </c>
      <c r="AE30" s="376" t="str">
        <f>IF('1 Budgetskema (UDFYLDES)'!$D9="","",IF('1 Budgetskema (UDFYLDES)'!$D9="Forsknings- og videnformidlingsinstitution","","Gennemførlighedsundersøgelser"))</f>
        <v/>
      </c>
      <c r="AF30" s="462" t="str">
        <f>""</f>
        <v/>
      </c>
      <c r="AG30" s="457" t="str">
        <f>IF(NOT(ISERROR(MATCH("Selvfinansieret",B$19,0))),"",IF(NOT(ISERROR(MATCH(B$19,{"ABER"},0))),$AD30,IF(NOT(ISERROR(MATCH(B$19,{"GBER"},0))),$AE30,IF(NOT(ISERROR(MATCH(B$19,{"FIBER"},0))),$AF30,IF(NOT(ISERROR(MATCH(B$19,{"Ej statsstøtte"},0))),$AB30,IF(NOT(ISERROR(MATCH(B$19,{"De minimis (Landbrug)"},0))),$AC30,IF(NOT(ISERROR(MATCH(B$19,{"De minimis (Generel)"},0))),$AC30,IF(NOT(ISERROR(MATCH(B$19,{"De minimis (Fiskeri og akvakultur)"},0))),$AC30,""))))))))</f>
        <v/>
      </c>
      <c r="AH30" s="300" t="str">
        <f>IF('1 Budgetskema (UDFYLDES)'!$D9="","",IF(OR('1 Budgetskema (UDFYLDES)'!$D9="Forsknings- og videnformidlingsinstitution",'1 Budgetskema (UDFYLDES)'!$D9="Stor virksomhed"),$AI31,IF('1 Budgetskema (UDFYLDES)'!$D9="Offentlig institution",$AI32,"De minimis (Landbrug)")))</f>
        <v/>
      </c>
      <c r="AI30" s="247" t="s">
        <v>63</v>
      </c>
      <c r="AJ30" s="391"/>
      <c r="AK30" s="402"/>
      <c r="AL30" s="402"/>
      <c r="AM30" s="402"/>
      <c r="AN30" s="402"/>
      <c r="AO30" s="402"/>
      <c r="AP30" s="402"/>
      <c r="AQ30" s="402"/>
      <c r="AR30" s="402"/>
      <c r="AS30" s="402"/>
      <c r="AT30" s="402"/>
      <c r="AU30" s="402"/>
      <c r="AV30" s="402"/>
      <c r="AW30" s="402"/>
      <c r="AX30" s="402"/>
      <c r="AY30" s="402"/>
      <c r="AZ30" s="402"/>
      <c r="BA30" s="402"/>
      <c r="BB30" s="402"/>
      <c r="BC30" s="402"/>
      <c r="BD30" s="402"/>
      <c r="BE30" s="402"/>
      <c r="BF30" s="402"/>
      <c r="BG30" s="402"/>
      <c r="BH30" s="402"/>
      <c r="BI30" s="402"/>
      <c r="BJ30" s="402"/>
      <c r="BK30" s="402"/>
      <c r="BL30" s="402"/>
      <c r="BM30" s="402"/>
      <c r="BN30" s="402"/>
      <c r="BO30" s="402"/>
    </row>
    <row r="31" spans="1:67" ht="14.1" customHeight="1" thickBot="1">
      <c r="A31" s="269" t="s">
        <v>1</v>
      </c>
      <c r="B31" s="277">
        <f>IFERROR(IF(E31=0,0,X32),0)</f>
        <v>0</v>
      </c>
      <c r="C31" s="277">
        <f>IFERROR(E31-B31,0)</f>
        <v>0</v>
      </c>
      <c r="D31" s="277"/>
      <c r="E31" s="66">
        <f>'1 Budgetskema (UDFYLDES)'!B33</f>
        <v>0</v>
      </c>
      <c r="F31" s="68"/>
      <c r="G31" s="429"/>
      <c r="H31" s="489"/>
      <c r="I31" s="471"/>
      <c r="J31" s="500"/>
      <c r="K31" s="493"/>
      <c r="L31" s="499"/>
      <c r="M31" s="493"/>
      <c r="N31" s="493"/>
      <c r="O31" s="301"/>
      <c r="P31" s="298" t="b">
        <f t="shared" si="4"/>
        <v>0</v>
      </c>
      <c r="Q31" s="319" t="s">
        <v>36</v>
      </c>
      <c r="R31" s="326" t="b">
        <f>IF(B379="Selvfinansieret",OR(B378="",F378="",F379="",B381=""),OR(B378="",F378="",B379="",F379="",B380="",B381=""))</f>
        <v>1</v>
      </c>
      <c r="S31" s="789" t="b">
        <f>OR(R30=TRUE,'1 Budgetskema (UDFYLDES)'!$B$4="",'1 Budgetskema (UDFYLDES)'!$F$4="")</f>
        <v>1</v>
      </c>
      <c r="T31" s="473" t="e">
        <f t="shared" si="7"/>
        <v>#VALUE!</v>
      </c>
      <c r="U31" s="473" t="e">
        <f t="shared" si="8"/>
        <v>#VALUE!</v>
      </c>
      <c r="V31" s="473">
        <f t="shared" si="9"/>
        <v>0</v>
      </c>
      <c r="W31" s="468">
        <f>IF(E30=0,0,E30*I20)</f>
        <v>0</v>
      </c>
      <c r="X31" s="468">
        <f t="shared" si="10"/>
        <v>0</v>
      </c>
      <c r="Y31" s="457"/>
      <c r="Z31" s="376" t="str">
        <f>IF(OR('1 Budgetskema (UDFYLDES)'!$B9="",'1 Budgetskema (UDFYLDES)'!$C9=""),"","Offentlig institution")</f>
        <v/>
      </c>
      <c r="AA31" s="376"/>
      <c r="AB31" s="376" t="s">
        <v>360</v>
      </c>
      <c r="AC31" s="376" t="s">
        <v>384</v>
      </c>
      <c r="AD31" s="376" t="str">
        <f>IF('1 Budgetskema (UDFYLDES)'!$D9="","",IF(OR('1 Budgetskema (UDFYLDES)'!$D9="Forsknings- og videnformidlingsinstitution",'1 Budgetskema (UDFYLDES)'!$D9="Stor virksomhed"),"","Ny Deltagelse i kvalitetsordninger"))</f>
        <v/>
      </c>
      <c r="AE31" s="376" t="str">
        <f>IF('1 Budgetskema (UDFYLDES)'!$D9="","",IF('1 Budgetskema (UDFYLDES)'!$D9="Forsknings- og videnformidlingsinstitution","","Uddannelse"))</f>
        <v/>
      </c>
      <c r="AF31" s="462" t="str">
        <f>""</f>
        <v/>
      </c>
      <c r="AG31" s="457" t="str">
        <f>IF(NOT(ISERROR(MATCH("Selvfinansieret",B$19,0))),"",IF(NOT(ISERROR(MATCH(B$19,{"ABER"},0))),$AD31,IF(NOT(ISERROR(MATCH(B$19,{"GBER"},0))),$AE31,IF(NOT(ISERROR(MATCH(B$19,{"FIBER"},0))),$AF31,IF(NOT(ISERROR(MATCH(B$19,{"Ej statsstøtte"},0))),$AB31,IF(NOT(ISERROR(MATCH(B$19,{"De minimis (Landbrug)"},0))),$AC31,IF(NOT(ISERROR(MATCH(B$19,{"De minimis (Generel)"},0))),$AC31,IF(NOT(ISERROR(MATCH(B$19,{"De minimis (Fiskeri og akvakultur)"},0))),$AC31,""))))))))</f>
        <v/>
      </c>
      <c r="AH31" s="300" t="str">
        <f>IF('1 Budgetskema (UDFYLDES)'!$D9="","",IF(OR('1 Budgetskema (UDFYLDES)'!$D9="Forsknings- og videnformidlingsinstitution",'1 Budgetskema (UDFYLDES)'!$D9="Stor virksomhed"),$AI32,IF('1 Budgetskema (UDFYLDES)'!$D9="Offentlig institution",$AI34,"De minimis (Generel)")))</f>
        <v/>
      </c>
      <c r="AI31" s="247" t="s">
        <v>397</v>
      </c>
      <c r="AJ31" s="391"/>
      <c r="AK31" s="402"/>
      <c r="AL31" s="402"/>
      <c r="AM31" s="402"/>
      <c r="AN31" s="402"/>
      <c r="AO31" s="402"/>
      <c r="AP31" s="402"/>
      <c r="AQ31" s="402"/>
      <c r="AR31" s="402"/>
      <c r="AS31" s="402"/>
      <c r="AT31" s="402"/>
      <c r="AU31" s="402"/>
      <c r="AV31" s="402"/>
      <c r="AW31" s="402"/>
      <c r="AX31" s="402"/>
      <c r="AY31" s="402"/>
      <c r="AZ31" s="402"/>
      <c r="BA31" s="402"/>
      <c r="BB31" s="402"/>
      <c r="BC31" s="402"/>
      <c r="BD31" s="402"/>
      <c r="BE31" s="402"/>
      <c r="BF31" s="402"/>
      <c r="BG31" s="402"/>
      <c r="BH31" s="402"/>
      <c r="BI31" s="402"/>
      <c r="BJ31" s="402"/>
      <c r="BK31" s="402"/>
      <c r="BL31" s="402"/>
      <c r="BM31" s="402"/>
      <c r="BN31" s="402"/>
      <c r="BO31" s="402"/>
    </row>
    <row r="32" spans="1:67" ht="14.45" customHeight="1" thickBot="1">
      <c r="A32" s="177" t="s">
        <v>0</v>
      </c>
      <c r="B32" s="551">
        <f>IF(B30+B31&lt;=0,0,B30+B31)</f>
        <v>0</v>
      </c>
      <c r="C32" s="551">
        <f>IF(C30+C31&lt;=0,0,C30+C31)</f>
        <v>0</v>
      </c>
      <c r="D32" s="279"/>
      <c r="E32" s="279">
        <f>IF(OR(E23&gt;0,E24&gt;0,E25&gt;0,E26&gt;0,E27&gt;0,E28&gt;0,E29&gt;0,E31&gt;0),SUM(E23+E24+E25+E26-E27-E28+E29+E31),0)</f>
        <v>0</v>
      </c>
      <c r="F32" s="264"/>
      <c r="G32" s="429"/>
      <c r="H32" s="489"/>
      <c r="I32" s="471"/>
      <c r="J32" s="501"/>
      <c r="K32" s="502"/>
      <c r="L32" s="503"/>
      <c r="M32" s="493"/>
      <c r="N32" s="493"/>
      <c r="O32" s="299"/>
      <c r="P32" s="298" t="b">
        <f t="shared" si="4"/>
        <v>0</v>
      </c>
      <c r="Q32" s="319" t="s">
        <v>37</v>
      </c>
      <c r="R32" s="326" t="b">
        <f>IF(B409="Selvfinansieret",OR(B408="",F408="",F409="",B411=""),OR(B408="",F408="",B409="",F409="",B410="",B411=""))</f>
        <v>1</v>
      </c>
      <c r="S32" s="789" t="b">
        <f>OR(R31=TRUE,'1 Budgetskema (UDFYLDES)'!$B$4="",'1 Budgetskema (UDFYLDES)'!$F$4="")</f>
        <v>1</v>
      </c>
      <c r="T32" s="473" t="e">
        <f t="shared" si="7"/>
        <v>#VALUE!</v>
      </c>
      <c r="U32" s="473" t="e">
        <f t="shared" si="8"/>
        <v>#VALUE!</v>
      </c>
      <c r="V32" s="473">
        <f t="shared" si="9"/>
        <v>0</v>
      </c>
      <c r="W32" s="468">
        <f>IF(E31=0,0,E31*I20)</f>
        <v>0</v>
      </c>
      <c r="X32" s="468">
        <f t="shared" si="10"/>
        <v>0</v>
      </c>
      <c r="Y32" s="457"/>
      <c r="Z32" s="286"/>
      <c r="AA32" s="286"/>
      <c r="AB32" s="376" t="str">
        <f>""</f>
        <v/>
      </c>
      <c r="AC32" s="376" t="s">
        <v>95</v>
      </c>
      <c r="AD32" s="376" t="str">
        <f>""</f>
        <v/>
      </c>
      <c r="AE32" s="376" t="str">
        <f>IF('1 Budgetskema (UDFYLDES)'!$D9="","",IF('1 Budgetskema (UDFYLDES)'!$D9="Forsknings- og videnformidlingsinstitution","","Støtte til innovationsklynger"))</f>
        <v/>
      </c>
      <c r="AF32" s="462" t="str">
        <f>""</f>
        <v/>
      </c>
      <c r="AG32" s="457" t="str">
        <f>IF(NOT(ISERROR(MATCH("Selvfinansieret",B$19,0))),"",IF(NOT(ISERROR(MATCH(B$19,{"ABER"},0))),$AD32,IF(NOT(ISERROR(MATCH(B$19,{"GBER"},0))),$AE32,IF(NOT(ISERROR(MATCH(B$19,{"FIBER"},0))),$AF32,IF(NOT(ISERROR(MATCH(B$19,{"Ej statsstøtte"},0))),$AB32,IF(NOT(ISERROR(MATCH(B$19,{"De minimis (Landbrug)"},0))),$AC32,IF(NOT(ISERROR(MATCH(B$19,{"De minimis (Generel)"},0))),$AC32,IF(NOT(ISERROR(MATCH(B$19,{"De minimis (Fiskeri og akvakultur)"},0))),$AC32,""))))))))</f>
        <v/>
      </c>
      <c r="AH32" s="300" t="str">
        <f>IF(OR('1 Budgetskema (UDFYLDES)'!$D9="",'1 Budgetskema (UDFYLDES)'!$D9="Offentlig institution"),"",IF(OR('1 Budgetskema (UDFYLDES)'!$D9="Forsknings- og videnformidlingsinstitution",'1 Budgetskema (UDFYLDES)'!$D9="Stor virksomhed"),$AI34,"De minimis (Fiskeri og akvakultur)"))</f>
        <v/>
      </c>
      <c r="AI32" s="247" t="s">
        <v>64</v>
      </c>
      <c r="AJ32" s="391"/>
      <c r="AK32" s="402"/>
      <c r="AL32" s="402"/>
      <c r="AM32" s="402"/>
      <c r="AN32" s="402"/>
      <c r="AO32" s="402"/>
      <c r="AP32" s="402"/>
      <c r="AQ32" s="402"/>
      <c r="AR32" s="402"/>
      <c r="AS32" s="402"/>
      <c r="AT32" s="402"/>
      <c r="AU32" s="402"/>
      <c r="AV32" s="402"/>
      <c r="AW32" s="402"/>
      <c r="AX32" s="402"/>
      <c r="AY32" s="402"/>
      <c r="AZ32" s="402"/>
      <c r="BA32" s="402"/>
      <c r="BB32" s="402"/>
      <c r="BC32" s="402"/>
      <c r="BD32" s="402"/>
      <c r="BE32" s="402"/>
      <c r="BF32" s="402"/>
      <c r="BG32" s="402"/>
      <c r="BH32" s="402"/>
      <c r="BI32" s="402"/>
      <c r="BJ32" s="402"/>
      <c r="BK32" s="402"/>
      <c r="BL32" s="402"/>
      <c r="BM32" s="402"/>
      <c r="BN32" s="402"/>
      <c r="BO32" s="402"/>
    </row>
    <row r="33" spans="1:67" ht="14.45" customHeight="1" thickBot="1">
      <c r="A33" s="549" t="s">
        <v>426</v>
      </c>
      <c r="B33" s="280">
        <f>B32</f>
        <v>0</v>
      </c>
      <c r="C33" s="552">
        <f>'1 Budgetskema (UDFYLDES)'!E11</f>
        <v>0</v>
      </c>
      <c r="D33" s="552">
        <f>'1 Budgetskema (UDFYLDES)'!F11</f>
        <v>0</v>
      </c>
      <c r="E33" s="280">
        <f>SUM(B23+B24+B25+B26-B27-B28+B29)</f>
        <v>0</v>
      </c>
      <c r="F33" s="189"/>
      <c r="G33" s="429"/>
      <c r="H33" s="489"/>
      <c r="I33" s="471"/>
      <c r="J33" s="493" t="s">
        <v>430</v>
      </c>
      <c r="K33" s="493"/>
      <c r="L33" s="493"/>
      <c r="M33" s="493"/>
      <c r="N33" s="493"/>
      <c r="O33" s="301"/>
      <c r="P33" s="298" t="b">
        <f t="shared" si="4"/>
        <v>0</v>
      </c>
      <c r="Q33" s="319" t="s">
        <v>38</v>
      </c>
      <c r="R33" s="326" t="b">
        <f>IF(B439="Selvfinansieret",OR(B438="",F438="",F439="",B441=""),OR(B438="",F438="",B439="",F439="",B440="",B441=""))</f>
        <v>1</v>
      </c>
      <c r="S33" s="789" t="b">
        <f>OR(R32=TRUE,'1 Budgetskema (UDFYLDES)'!$B$4="",'1 Budgetskema (UDFYLDES)'!$F$4="")</f>
        <v>1</v>
      </c>
      <c r="T33" s="473" t="e">
        <f t="shared" si="7"/>
        <v>#VALUE!</v>
      </c>
      <c r="U33" s="473" t="e">
        <f t="shared" si="8"/>
        <v>#VALUE!</v>
      </c>
      <c r="V33" s="473">
        <f t="shared" si="9"/>
        <v>0</v>
      </c>
      <c r="W33" s="473"/>
      <c r="X33" s="468">
        <f t="shared" si="10"/>
        <v>0</v>
      </c>
      <c r="Y33" s="457"/>
      <c r="Z33" s="300"/>
      <c r="AA33" s="300"/>
      <c r="AB33" s="376" t="str">
        <f>""</f>
        <v/>
      </c>
      <c r="AC33" s="376" t="s">
        <v>86</v>
      </c>
      <c r="AD33" s="462" t="str">
        <f>""</f>
        <v/>
      </c>
      <c r="AE33" s="376" t="str">
        <f>IF('1 Budgetskema (UDFYLDES)'!$D9="","",IF(OR('1 Budgetskema (UDFYLDES)'!$D9="Forsknings- og videnformidlingsinstitution",'1 Budgetskema (UDFYLDES)'!$D9="Stor virksomhed"),"","Konsulentbistand"))</f>
        <v/>
      </c>
      <c r="AF33" s="462" t="str">
        <f>""</f>
        <v/>
      </c>
      <c r="AG33" s="457" t="str">
        <f>IF(NOT(ISERROR(MATCH("Selvfinansieret",B$19,0))),"",IF(NOT(ISERROR(MATCH(B$19,{"ABER"},0))),$AD33,IF(NOT(ISERROR(MATCH(B$19,{"GBER"},0))),$AE33,IF(NOT(ISERROR(MATCH(B$19,{"FIBER"},0))),$AF33,IF(NOT(ISERROR(MATCH(B$19,{"Ej statsstøtte"},0))),$AB33,IF(NOT(ISERROR(MATCH(B$19,{"De minimis (Landbrug)"},0))),$AC33,IF(NOT(ISERROR(MATCH(B$19,{"De minimis (Generel)"},0))),$AC33,IF(NOT(ISERROR(MATCH(B$19,{"De minimis (Fiskeri og akvakultur)"},0))),$AC33,""))))))))</f>
        <v/>
      </c>
      <c r="AH33" s="300" t="str">
        <f>IF(OR('1 Budgetskema (UDFYLDES)'!$D9="",'1 Budgetskema (UDFYLDES)'!$D9="Offentlig institution",'1 Budgetskema (UDFYLDES)'!$D9="Forsknings- og videnformidlingsinstitution",'1 Budgetskema (UDFYLDES)'!$D9="Stor virksomhed"),"","Selvfinansieret")</f>
        <v/>
      </c>
      <c r="AI33" s="247" t="s">
        <v>115</v>
      </c>
      <c r="AJ33" s="391"/>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402"/>
    </row>
    <row r="34" spans="1:67" s="2" customFormat="1" ht="15.75" thickBot="1">
      <c r="A34" s="393"/>
      <c r="B34" s="394"/>
      <c r="C34" s="394"/>
      <c r="D34" s="394"/>
      <c r="E34" s="395"/>
      <c r="F34" s="405"/>
      <c r="G34" s="430"/>
      <c r="H34" s="430"/>
      <c r="I34" s="474"/>
      <c r="J34" s="299" t="b">
        <f>OR(AND('1 Budgetskema (UDFYLDES)'!A9&gt;1,'1 Budgetskema (UDFYLDES)'!A9&lt;1000000000),'1 Budgetskema (UDFYLDES)'!A9&gt;9999999999)</f>
        <v>0</v>
      </c>
      <c r="K34" s="299"/>
      <c r="L34" s="299"/>
      <c r="M34" s="299"/>
      <c r="N34" s="299"/>
      <c r="O34" s="301"/>
      <c r="P34" s="298" t="b">
        <f t="shared" si="4"/>
        <v>0</v>
      </c>
      <c r="Q34" s="319" t="s">
        <v>39</v>
      </c>
      <c r="R34" s="326" t="b">
        <f>IF(B469="Selvfinansieret",OR(B468="",F468="",F469="",B471=""),OR(B468="",F468="",B469="",F469="",B470="",B471=""))</f>
        <v>1</v>
      </c>
      <c r="S34" s="789" t="b">
        <f>OR(R33=TRUE,'1 Budgetskema (UDFYLDES)'!$B$4="",'1 Budgetskema (UDFYLDES)'!$F$4="")</f>
        <v>1</v>
      </c>
      <c r="T34" s="473"/>
      <c r="U34" s="473"/>
      <c r="V34" s="473"/>
      <c r="W34" s="473"/>
      <c r="X34" s="468"/>
      <c r="Y34" s="457"/>
      <c r="Z34" s="285"/>
      <c r="AA34" s="291"/>
      <c r="AB34" s="286" t="str">
        <f>""</f>
        <v/>
      </c>
      <c r="AC34" s="376" t="s">
        <v>87</v>
      </c>
      <c r="AD34" s="247" t="str">
        <f>""</f>
        <v/>
      </c>
      <c r="AE34" s="376" t="str">
        <f>IF('1 Budgetskema (UDFYLDES)'!$D9="","",IF(OR('1 Budgetskema (UDFYLDES)'!$D9="Forsknings- og videnformidlingsinstitution",'1 Budgetskema (UDFYLDES)'!$D9="Stor virksomhed"),"","Deltagelse i messer"))</f>
        <v/>
      </c>
      <c r="AF34" s="462" t="str">
        <f>""</f>
        <v/>
      </c>
      <c r="AG34" s="457" t="str">
        <f>IF(NOT(ISERROR(MATCH("Selvfinansieret",B$19,0))),"",IF(NOT(ISERROR(MATCH(B$19,{"ABER"},0))),$AD34,IF(NOT(ISERROR(MATCH(B$19,{"GBER"},0))),$AE34,IF(NOT(ISERROR(MATCH(B$19,{"FIBER"},0))),$AF34,IF(NOT(ISERROR(MATCH(B$19,{"Ej statsstøtte"},0))),$AB34,IF(NOT(ISERROR(MATCH(B$19,{"De minimis (Landbrug)"},0))),$AC34,IF(NOT(ISERROR(MATCH(B$19,{"De minimis (Generel)"},0))),$AC34,IF(NOT(ISERROR(MATCH(B$19,{"De minimis (Fiskeri og akvakultur)"},0))),$AC34,""))))))))</f>
        <v/>
      </c>
      <c r="AH34" s="300"/>
      <c r="AI34" s="247" t="s">
        <v>107</v>
      </c>
      <c r="AJ34" s="391"/>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2"/>
      <c r="BL34" s="402"/>
      <c r="BM34" s="402"/>
      <c r="BN34" s="402"/>
      <c r="BO34" s="402"/>
    </row>
    <row r="35" spans="1:67" s="2" customFormat="1" ht="15">
      <c r="A35" s="396"/>
      <c r="B35" s="397"/>
      <c r="C35" s="397"/>
      <c r="D35" s="397"/>
      <c r="E35" s="523" t="s">
        <v>402</v>
      </c>
      <c r="F35" s="271" t="str">
        <f>I20</f>
        <v/>
      </c>
      <c r="G35" s="430"/>
      <c r="H35" s="430"/>
      <c r="I35" s="474"/>
      <c r="J35" s="299"/>
      <c r="K35" s="299"/>
      <c r="L35" s="299"/>
      <c r="M35" s="299"/>
      <c r="N35" s="299"/>
      <c r="O35" s="301"/>
      <c r="P35" s="298" t="b">
        <f t="shared" si="4"/>
        <v>0</v>
      </c>
      <c r="Q35" s="319" t="s">
        <v>40</v>
      </c>
      <c r="R35" s="326" t="b">
        <f>IF(B499="Selvfinansieret",OR(B498="",F498="",F499="",B501=""),OR(B498="",F498="",B499="",F499="",B500="",B501=""))</f>
        <v>1</v>
      </c>
      <c r="S35" s="789" t="b">
        <f>OR(R34=TRUE,'1 Budgetskema (UDFYLDES)'!$B$4="",'1 Budgetskema (UDFYLDES)'!$F$4="")</f>
        <v>1</v>
      </c>
      <c r="T35" s="473"/>
      <c r="U35" s="473"/>
      <c r="V35" s="473"/>
      <c r="W35" s="473"/>
      <c r="X35" s="468"/>
      <c r="Y35" s="457"/>
      <c r="Z35" s="457"/>
      <c r="AA35" s="247"/>
      <c r="AB35" s="247" t="str">
        <f>""</f>
        <v/>
      </c>
      <c r="AC35" s="376" t="s">
        <v>97</v>
      </c>
      <c r="AD35" s="247" t="str">
        <f>""</f>
        <v/>
      </c>
      <c r="AE35" s="247" t="str">
        <f>""</f>
        <v/>
      </c>
      <c r="AF35" s="462" t="str">
        <f>""</f>
        <v/>
      </c>
      <c r="AG35" s="457" t="str">
        <f>IF(NOT(ISERROR(MATCH("Selvfinansieret",B$19,0))),"",IF(NOT(ISERROR(MATCH(B$19,{"ABER"},0))),$AD35,IF(NOT(ISERROR(MATCH(B$19,{"GBER"},0))),$AE35,IF(NOT(ISERROR(MATCH(B$19,{"FIBER"},0))),$AF35,IF(NOT(ISERROR(MATCH(B$19,{"Ej statsstøtte"},0))),$AB35,IF(NOT(ISERROR(MATCH(B$19,{"De minimis (Landbrug)"},0))),$AC35,IF(NOT(ISERROR(MATCH(B$19,{"De minimis (Generel)"},0))),$AC35,IF(NOT(ISERROR(MATCH(B$19,{"De minimis (Fiskeri og akvakultur)"},0))),$AC35,""))))))))</f>
        <v/>
      </c>
      <c r="AH35" s="247"/>
      <c r="AI35" s="247"/>
      <c r="AJ35" s="391"/>
      <c r="AK35" s="402"/>
      <c r="AL35" s="402"/>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row>
    <row r="36" spans="1:67" s="2" customFormat="1" ht="15">
      <c r="A36" s="396"/>
      <c r="B36" s="397"/>
      <c r="C36" s="397"/>
      <c r="D36" s="397"/>
      <c r="E36" s="524" t="s">
        <v>405</v>
      </c>
      <c r="F36" s="272" t="str">
        <f>IFERROR(IF(K21="",K23,IF(K21&lt;=0,0,IF(AND(K21&lt;I21,K23&lt;I21,K21&gt;0,K23&gt;0),(I21-(I21-K21)-(I21-K23)),K21))),"")</f>
        <v/>
      </c>
      <c r="G36" s="430"/>
      <c r="H36" s="430"/>
      <c r="I36" s="474"/>
      <c r="J36" s="474"/>
      <c r="K36" s="299"/>
      <c r="L36" s="299"/>
      <c r="M36" s="299"/>
      <c r="N36" s="299"/>
      <c r="O36" s="299"/>
      <c r="P36" s="298" t="b">
        <f t="shared" si="4"/>
        <v>0</v>
      </c>
      <c r="Q36" s="319" t="s">
        <v>41</v>
      </c>
      <c r="R36" s="326" t="b">
        <f>IF(B529="Selvfinansieret",OR(B528="",F528="",F529="",B531=""),OR(B528="",F528="",B529="",F529="",B530="",B531=""))</f>
        <v>1</v>
      </c>
      <c r="S36" s="789" t="b">
        <f>OR(R35=TRUE,'1 Budgetskema (UDFYLDES)'!$B$4="",'1 Budgetskema (UDFYLDES)'!$F$4="")</f>
        <v>1</v>
      </c>
      <c r="T36" s="473"/>
      <c r="U36" s="473"/>
      <c r="V36" s="473"/>
      <c r="W36" s="473"/>
      <c r="X36" s="473"/>
      <c r="Y36" s="457"/>
      <c r="Z36" s="247"/>
      <c r="AA36" s="247"/>
      <c r="AB36" s="247" t="str">
        <f>""</f>
        <v/>
      </c>
      <c r="AC36" s="376" t="s">
        <v>109</v>
      </c>
      <c r="AD36" s="247" t="str">
        <f>""</f>
        <v/>
      </c>
      <c r="AE36" s="247" t="str">
        <f>""</f>
        <v/>
      </c>
      <c r="AF36" s="462" t="str">
        <f>""</f>
        <v/>
      </c>
      <c r="AG36" s="457" t="str">
        <f>IF(NOT(ISERROR(MATCH("Selvfinansieret",B$19,0))),"",IF(NOT(ISERROR(MATCH(B$19,{"ABER"},0))),$AD36,IF(NOT(ISERROR(MATCH(B$19,{"GBER"},0))),$AE36,IF(NOT(ISERROR(MATCH(B$19,{"FIBER"},0))),$AF36,IF(NOT(ISERROR(MATCH(B$19,{"Ej statsstøtte"},0))),$AB36,IF(NOT(ISERROR(MATCH(B$19,{"De minimis (Landbrug)"},0))),$AC36,IF(NOT(ISERROR(MATCH(B$19,{"De minimis (Generel)"},0))),$AC36,IF(NOT(ISERROR(MATCH(B$19,{"De minimis (Fiskeri og akvakultur)"},0))),$AC36,""))))))))</f>
        <v/>
      </c>
      <c r="AH36" s="247"/>
      <c r="AI36" s="247"/>
      <c r="AJ36" s="391"/>
      <c r="AK36" s="402"/>
      <c r="AL36" s="402"/>
      <c r="AM36" s="402"/>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c r="BO36" s="402"/>
    </row>
    <row r="37" spans="1:67" s="2" customFormat="1" ht="15">
      <c r="A37" s="445" t="s">
        <v>58</v>
      </c>
      <c r="B37" s="446">
        <f>IFERROR(B15/E15,0)</f>
        <v>0</v>
      </c>
      <c r="C37" s="400"/>
      <c r="D37" s="400"/>
      <c r="E37" s="525" t="s">
        <v>404</v>
      </c>
      <c r="F37" s="265" t="str">
        <f>IF($F18="","",IF($F18="Forsknings- og videnformidlingsinstitution",0.44,0.3))</f>
        <v/>
      </c>
      <c r="G37" s="430"/>
      <c r="H37" s="430"/>
      <c r="I37" s="474"/>
      <c r="J37" s="474"/>
      <c r="K37" s="299"/>
      <c r="L37" s="299"/>
      <c r="M37" s="299"/>
      <c r="N37" s="299"/>
      <c r="O37" s="299"/>
      <c r="P37" s="298" t="b">
        <f t="shared" si="4"/>
        <v>0</v>
      </c>
      <c r="Q37" s="319" t="s">
        <v>42</v>
      </c>
      <c r="R37" s="326" t="b">
        <f>IF(B559="Selvfinansieret",OR(B558="",F558="",F559="",B561=""),OR(B558="",F558="",B559="",F559="",B560="",B561=""))</f>
        <v>1</v>
      </c>
      <c r="S37" s="789" t="b">
        <f>OR(R36=TRUE,'1 Budgetskema (UDFYLDES)'!$B$4="",'1 Budgetskema (UDFYLDES)'!$F$4="")</f>
        <v>1</v>
      </c>
      <c r="T37" s="473"/>
      <c r="U37" s="473"/>
      <c r="V37" s="473"/>
      <c r="W37" s="473"/>
      <c r="X37" s="473"/>
      <c r="Y37" s="457"/>
      <c r="Z37" s="247"/>
      <c r="AA37" s="247"/>
      <c r="AB37" s="247"/>
      <c r="AC37" s="247"/>
      <c r="AD37" s="247"/>
      <c r="AE37" s="247"/>
      <c r="AF37" s="247"/>
      <c r="AG37" s="247"/>
      <c r="AH37" s="247"/>
      <c r="AI37" s="247"/>
      <c r="AJ37" s="391"/>
      <c r="AK37" s="402"/>
      <c r="AL37" s="402"/>
      <c r="AM37" s="402"/>
      <c r="AN37" s="402"/>
      <c r="AO37" s="402"/>
      <c r="AP37" s="402"/>
      <c r="AQ37" s="402"/>
      <c r="AR37" s="402"/>
      <c r="AS37" s="402"/>
      <c r="AT37" s="402"/>
      <c r="AU37" s="402"/>
      <c r="AV37" s="402"/>
      <c r="AW37" s="402"/>
      <c r="AX37" s="402"/>
      <c r="AY37" s="402"/>
      <c r="AZ37" s="402"/>
      <c r="BA37" s="402"/>
      <c r="BB37" s="402"/>
      <c r="BC37" s="402"/>
      <c r="BD37" s="402"/>
      <c r="BE37" s="402"/>
      <c r="BF37" s="402"/>
      <c r="BG37" s="402"/>
      <c r="BH37" s="402"/>
      <c r="BI37" s="402"/>
      <c r="BJ37" s="402"/>
      <c r="BK37" s="402"/>
      <c r="BL37" s="402"/>
      <c r="BM37" s="402"/>
      <c r="BN37" s="402"/>
      <c r="BO37" s="402"/>
    </row>
    <row r="38" spans="1:67" ht="15.75" thickBot="1">
      <c r="A38" s="447" t="s">
        <v>51</v>
      </c>
      <c r="B38" s="448">
        <f>IFERROR(E32/$E$15,0)</f>
        <v>0</v>
      </c>
      <c r="C38" s="400"/>
      <c r="D38" s="400"/>
      <c r="E38" s="526" t="s">
        <v>403</v>
      </c>
      <c r="F38" s="266">
        <f>'1 Budgetskema (UDFYLDES)'!$C33</f>
        <v>0</v>
      </c>
      <c r="G38" s="431"/>
      <c r="H38" s="431"/>
      <c r="I38" s="475"/>
      <c r="K38" s="304"/>
      <c r="L38" s="304"/>
      <c r="M38" s="304"/>
      <c r="N38" s="304"/>
      <c r="O38" s="304"/>
      <c r="P38" s="298" t="b">
        <f t="shared" si="4"/>
        <v>0</v>
      </c>
      <c r="Q38" s="319" t="s">
        <v>43</v>
      </c>
      <c r="R38" s="326" t="b">
        <f>IF(B589="Selvfinansieret",OR(B588="",F588="",F589="",B591=""),OR(B588="",F588="",B589="",F589="",B590="",B591=""))</f>
        <v>1</v>
      </c>
      <c r="S38" s="789" t="b">
        <f>OR(R37=TRUE,'1 Budgetskema (UDFYLDES)'!$B$4="",'1 Budgetskema (UDFYLDES)'!$F$4="")</f>
        <v>1</v>
      </c>
      <c r="T38" s="473"/>
      <c r="U38" s="473"/>
      <c r="V38" s="473"/>
      <c r="W38" s="473"/>
      <c r="X38" s="473"/>
      <c r="Y38" s="247"/>
      <c r="Z38" s="247"/>
      <c r="AA38" s="247"/>
      <c r="AB38" s="247"/>
      <c r="AC38" s="247"/>
      <c r="AD38" s="247"/>
      <c r="AE38" s="247"/>
      <c r="AF38" s="247"/>
      <c r="AG38" s="247"/>
      <c r="AH38" s="247"/>
      <c r="AI38" s="247"/>
      <c r="AJ38" s="391"/>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c r="BG38" s="402"/>
      <c r="BH38" s="402"/>
      <c r="BI38" s="402"/>
      <c r="BJ38" s="402"/>
      <c r="BK38" s="402"/>
      <c r="BL38" s="402"/>
      <c r="BM38" s="402"/>
      <c r="BN38" s="402"/>
      <c r="BO38" s="402"/>
    </row>
    <row r="39" spans="1:67" ht="15.75" thickBot="1">
      <c r="A39" s="402"/>
      <c r="B39" s="402"/>
      <c r="C39" s="391"/>
      <c r="D39" s="391"/>
      <c r="E39" s="401"/>
      <c r="F39" s="391"/>
      <c r="G39" s="431"/>
      <c r="H39" s="431"/>
      <c r="I39" s="475"/>
      <c r="J39" s="475"/>
      <c r="K39" s="304"/>
      <c r="L39" s="304"/>
      <c r="M39" s="304"/>
      <c r="N39" s="304"/>
      <c r="O39" s="304"/>
      <c r="P39" s="794"/>
      <c r="S39" s="376"/>
      <c r="T39" s="473"/>
      <c r="U39" s="473"/>
      <c r="V39" s="473"/>
      <c r="W39" s="473"/>
      <c r="X39" s="473"/>
      <c r="Y39" s="247"/>
      <c r="Z39" s="247"/>
      <c r="AA39" s="247"/>
      <c r="AB39" s="247"/>
      <c r="AC39" s="247"/>
      <c r="AD39" s="247"/>
      <c r="AE39" s="247"/>
      <c r="AF39" s="247"/>
      <c r="AG39" s="247"/>
      <c r="AH39" s="247"/>
      <c r="AI39" s="247"/>
      <c r="AJ39" s="391"/>
      <c r="AK39" s="402"/>
      <c r="AL39" s="402"/>
      <c r="AM39" s="402"/>
      <c r="AN39" s="402"/>
      <c r="AO39" s="402"/>
      <c r="AP39" s="402"/>
      <c r="AQ39" s="402"/>
      <c r="AR39" s="402"/>
      <c r="AS39" s="402"/>
      <c r="AT39" s="402"/>
      <c r="AU39" s="402"/>
      <c r="AV39" s="402"/>
      <c r="AW39" s="402"/>
      <c r="AX39" s="402"/>
      <c r="AY39" s="402"/>
      <c r="AZ39" s="402"/>
      <c r="BA39" s="402"/>
      <c r="BB39" s="402"/>
      <c r="BC39" s="402"/>
      <c r="BD39" s="402"/>
      <c r="BE39" s="402"/>
      <c r="BF39" s="402"/>
      <c r="BG39" s="402"/>
      <c r="BH39" s="402"/>
      <c r="BI39" s="402"/>
      <c r="BJ39" s="402"/>
      <c r="BK39" s="402"/>
      <c r="BL39" s="402"/>
      <c r="BM39" s="402"/>
      <c r="BN39" s="402"/>
      <c r="BO39" s="402"/>
    </row>
    <row r="40" spans="1:67" ht="15" hidden="1">
      <c r="A40" s="391"/>
      <c r="B40" s="391"/>
      <c r="C40" s="391"/>
      <c r="D40" s="403"/>
      <c r="E40" s="404"/>
      <c r="F40" s="403"/>
      <c r="G40" s="431"/>
      <c r="H40" s="431"/>
      <c r="I40" s="475"/>
      <c r="J40" s="475"/>
      <c r="K40" s="304"/>
      <c r="L40" s="304"/>
      <c r="M40" s="304"/>
      <c r="N40" s="304"/>
      <c r="O40" s="304"/>
      <c r="P40" s="476"/>
      <c r="S40" s="376"/>
      <c r="T40" s="473"/>
      <c r="U40" s="473"/>
      <c r="V40" s="473"/>
      <c r="W40" s="473"/>
      <c r="X40" s="473"/>
      <c r="Y40" s="247"/>
      <c r="Z40" s="247"/>
      <c r="AA40" s="247"/>
      <c r="AB40" s="247"/>
      <c r="AC40" s="376"/>
      <c r="AD40" s="247"/>
      <c r="AE40" s="247"/>
      <c r="AF40" s="247"/>
      <c r="AG40" s="247"/>
      <c r="AH40" s="247"/>
      <c r="AI40" s="247"/>
      <c r="AJ40" s="391"/>
      <c r="AK40" s="402"/>
      <c r="AL40" s="402"/>
      <c r="AM40" s="402"/>
      <c r="AN40" s="402"/>
      <c r="AO40" s="402"/>
      <c r="AP40" s="402"/>
      <c r="AQ40" s="402"/>
      <c r="AR40" s="402"/>
      <c r="AS40" s="402"/>
      <c r="AT40" s="402"/>
      <c r="AU40" s="402"/>
      <c r="AV40" s="402"/>
      <c r="AW40" s="402"/>
      <c r="AX40" s="402"/>
      <c r="AY40" s="402"/>
      <c r="AZ40" s="402"/>
      <c r="BA40" s="402"/>
      <c r="BB40" s="402"/>
      <c r="BC40" s="402"/>
      <c r="BD40" s="402"/>
      <c r="BE40" s="402"/>
      <c r="BF40" s="402"/>
      <c r="BG40" s="402"/>
      <c r="BH40" s="402"/>
      <c r="BI40" s="402"/>
      <c r="BJ40" s="402"/>
      <c r="BK40" s="402"/>
      <c r="BL40" s="402"/>
      <c r="BM40" s="402"/>
      <c r="BN40" s="402"/>
      <c r="BO40" s="402"/>
    </row>
    <row r="41" spans="1:67" hidden="1">
      <c r="A41" s="402"/>
      <c r="B41" s="402"/>
      <c r="C41" s="402"/>
      <c r="D41" s="402"/>
      <c r="E41" s="402"/>
      <c r="F41" s="402"/>
      <c r="G41" s="431"/>
      <c r="H41" s="431"/>
      <c r="I41" s="475"/>
      <c r="J41" s="475"/>
      <c r="K41" s="304"/>
      <c r="L41" s="304"/>
      <c r="M41" s="304"/>
      <c r="N41" s="304"/>
      <c r="O41" s="304"/>
      <c r="P41" s="476"/>
      <c r="S41" s="376"/>
      <c r="T41" s="473"/>
      <c r="U41" s="473"/>
      <c r="V41" s="473"/>
      <c r="W41" s="473"/>
      <c r="X41" s="473"/>
      <c r="Y41" s="247"/>
      <c r="Z41" s="247"/>
      <c r="AA41" s="247"/>
      <c r="AB41" s="247"/>
      <c r="AC41" s="462"/>
      <c r="AD41" s="247"/>
      <c r="AE41" s="247"/>
      <c r="AF41" s="247"/>
      <c r="AG41" s="247"/>
      <c r="AH41" s="247"/>
      <c r="AI41" s="247"/>
      <c r="AJ41" s="391"/>
      <c r="AK41" s="402"/>
      <c r="AL41" s="402"/>
      <c r="AM41" s="402"/>
      <c r="AN41" s="402"/>
      <c r="AO41" s="402"/>
      <c r="AP41" s="402"/>
      <c r="AQ41" s="402"/>
      <c r="AR41" s="402"/>
      <c r="AS41" s="402"/>
      <c r="AT41" s="402"/>
      <c r="AU41" s="402"/>
      <c r="AV41" s="402"/>
      <c r="AW41" s="402"/>
      <c r="AX41" s="402"/>
      <c r="AY41" s="402"/>
      <c r="AZ41" s="402"/>
      <c r="BA41" s="402"/>
      <c r="BB41" s="402"/>
      <c r="BC41" s="402"/>
      <c r="BD41" s="402"/>
      <c r="BE41" s="402"/>
      <c r="BF41" s="402"/>
      <c r="BG41" s="402"/>
      <c r="BH41" s="402"/>
      <c r="BI41" s="402"/>
      <c r="BJ41" s="402"/>
      <c r="BK41" s="402"/>
      <c r="BL41" s="402"/>
      <c r="BM41" s="402"/>
      <c r="BN41" s="402"/>
      <c r="BO41" s="402"/>
    </row>
    <row r="42" spans="1:67" ht="15" hidden="1">
      <c r="A42" s="391"/>
      <c r="B42" s="391"/>
      <c r="C42" s="391"/>
      <c r="D42" s="403"/>
      <c r="E42" s="404"/>
      <c r="F42" s="403"/>
      <c r="G42" s="431"/>
      <c r="H42" s="431"/>
      <c r="I42" s="475"/>
      <c r="J42" s="475"/>
      <c r="K42" s="304"/>
      <c r="L42" s="304"/>
      <c r="M42" s="304"/>
      <c r="N42" s="304"/>
      <c r="O42" s="304"/>
      <c r="P42" s="457"/>
      <c r="Q42" s="457"/>
      <c r="R42" s="376"/>
      <c r="S42" s="376"/>
      <c r="T42" s="473"/>
      <c r="U42" s="473"/>
      <c r="V42" s="473"/>
      <c r="W42" s="473"/>
      <c r="X42" s="473"/>
      <c r="Y42" s="247"/>
      <c r="Z42" s="247"/>
      <c r="AA42" s="247"/>
      <c r="AB42" s="247"/>
      <c r="AC42" s="462"/>
      <c r="AD42" s="247"/>
      <c r="AE42" s="247"/>
      <c r="AF42" s="247"/>
      <c r="AG42" s="247"/>
      <c r="AH42" s="247"/>
      <c r="AI42" s="247"/>
      <c r="AJ42" s="391"/>
      <c r="AK42" s="402"/>
      <c r="AL42" s="402"/>
      <c r="AM42" s="402"/>
      <c r="AN42" s="402"/>
      <c r="AO42" s="402"/>
      <c r="AP42" s="402"/>
      <c r="AQ42" s="402"/>
      <c r="AR42" s="402"/>
      <c r="AS42" s="402"/>
      <c r="AT42" s="402"/>
      <c r="AU42" s="402"/>
      <c r="AV42" s="402"/>
      <c r="AW42" s="402"/>
      <c r="AX42" s="402"/>
      <c r="AY42" s="402"/>
      <c r="AZ42" s="402"/>
      <c r="BA42" s="402"/>
      <c r="BB42" s="402"/>
      <c r="BC42" s="402"/>
      <c r="BD42" s="402"/>
      <c r="BE42" s="402"/>
      <c r="BF42" s="402"/>
      <c r="BG42" s="402"/>
      <c r="BH42" s="402"/>
      <c r="BI42" s="402"/>
      <c r="BJ42" s="402"/>
      <c r="BK42" s="402"/>
      <c r="BL42" s="402"/>
      <c r="BM42" s="402"/>
      <c r="BN42" s="402"/>
      <c r="BO42" s="402"/>
    </row>
    <row r="43" spans="1:67" ht="15" hidden="1">
      <c r="A43" s="391"/>
      <c r="B43" s="391"/>
      <c r="C43" s="391"/>
      <c r="D43" s="403"/>
      <c r="E43" s="404"/>
      <c r="F43" s="403"/>
      <c r="G43" s="431"/>
      <c r="H43" s="431"/>
      <c r="I43" s="475"/>
      <c r="J43" s="475"/>
      <c r="K43" s="304"/>
      <c r="L43" s="304"/>
      <c r="M43" s="304"/>
      <c r="N43" s="304"/>
      <c r="O43" s="304"/>
      <c r="P43" s="457"/>
      <c r="Q43" s="457"/>
      <c r="R43" s="376"/>
      <c r="S43" s="376"/>
      <c r="T43" s="473"/>
      <c r="U43" s="473"/>
      <c r="V43" s="473"/>
      <c r="W43" s="473"/>
      <c r="X43" s="473"/>
      <c r="Y43" s="247"/>
      <c r="Z43" s="247"/>
      <c r="AA43" s="247"/>
      <c r="AB43" s="247"/>
      <c r="AC43" s="462"/>
      <c r="AD43" s="247"/>
      <c r="AE43" s="247"/>
      <c r="AF43" s="247"/>
      <c r="AG43" s="247"/>
      <c r="AH43" s="247"/>
      <c r="AI43" s="247"/>
      <c r="AJ43" s="391"/>
      <c r="AK43" s="402"/>
      <c r="AL43" s="402"/>
      <c r="AM43" s="402"/>
      <c r="AN43" s="402"/>
      <c r="AO43" s="402"/>
      <c r="AP43" s="402"/>
      <c r="AQ43" s="402"/>
      <c r="AR43" s="402"/>
      <c r="AS43" s="402"/>
      <c r="AT43" s="402"/>
      <c r="AU43" s="402"/>
      <c r="AV43" s="402"/>
      <c r="AW43" s="402"/>
      <c r="AX43" s="402"/>
      <c r="AY43" s="402"/>
      <c r="AZ43" s="402"/>
      <c r="BA43" s="402"/>
      <c r="BB43" s="402"/>
      <c r="BC43" s="402"/>
      <c r="BD43" s="402"/>
      <c r="BE43" s="402"/>
      <c r="BF43" s="402"/>
      <c r="BG43" s="402"/>
      <c r="BH43" s="402"/>
      <c r="BI43" s="402"/>
      <c r="BJ43" s="402"/>
      <c r="BK43" s="402"/>
      <c r="BL43" s="402"/>
      <c r="BM43" s="402"/>
      <c r="BN43" s="402"/>
      <c r="BO43" s="402"/>
    </row>
    <row r="44" spans="1:67" ht="15" hidden="1">
      <c r="A44" s="391"/>
      <c r="B44" s="391"/>
      <c r="C44" s="391"/>
      <c r="D44" s="403"/>
      <c r="E44" s="404"/>
      <c r="F44" s="403"/>
      <c r="G44" s="431"/>
      <c r="H44" s="431"/>
      <c r="I44" s="475"/>
      <c r="J44" s="475"/>
      <c r="K44" s="304"/>
      <c r="L44" s="304"/>
      <c r="M44" s="304"/>
      <c r="N44" s="304"/>
      <c r="O44" s="304"/>
      <c r="P44" s="457"/>
      <c r="Q44" s="457"/>
      <c r="R44" s="376"/>
      <c r="S44" s="376"/>
      <c r="T44" s="473"/>
      <c r="U44" s="473"/>
      <c r="V44" s="473"/>
      <c r="W44" s="473"/>
      <c r="X44" s="473"/>
      <c r="Y44" s="247"/>
      <c r="Z44" s="247"/>
      <c r="AA44" s="247"/>
      <c r="AB44" s="247"/>
      <c r="AC44" s="462"/>
      <c r="AD44" s="247"/>
      <c r="AE44" s="247"/>
      <c r="AF44" s="247"/>
      <c r="AG44" s="247"/>
      <c r="AH44" s="247"/>
      <c r="AI44" s="247"/>
      <c r="AJ44" s="391"/>
      <c r="AK44" s="402"/>
      <c r="AL44" s="402"/>
      <c r="AM44" s="402"/>
      <c r="AN44" s="402"/>
      <c r="AO44" s="402"/>
      <c r="AP44" s="402"/>
      <c r="AQ44" s="402"/>
      <c r="AR44" s="402"/>
      <c r="AS44" s="402"/>
      <c r="AT44" s="402"/>
      <c r="AU44" s="402"/>
      <c r="AV44" s="402"/>
      <c r="AW44" s="402"/>
      <c r="AX44" s="402"/>
      <c r="AY44" s="402"/>
      <c r="AZ44" s="402"/>
      <c r="BA44" s="402"/>
      <c r="BB44" s="402"/>
      <c r="BC44" s="402"/>
      <c r="BD44" s="402"/>
      <c r="BE44" s="402"/>
      <c r="BF44" s="402"/>
      <c r="BG44" s="402"/>
      <c r="BH44" s="402"/>
      <c r="BI44" s="402"/>
      <c r="BJ44" s="402"/>
      <c r="BK44" s="402"/>
      <c r="BL44" s="402"/>
      <c r="BM44" s="402"/>
      <c r="BN44" s="402"/>
      <c r="BO44" s="402"/>
    </row>
    <row r="45" spans="1:67" ht="15" hidden="1">
      <c r="A45" s="391"/>
      <c r="B45" s="391"/>
      <c r="C45" s="391"/>
      <c r="D45" s="403"/>
      <c r="E45" s="404"/>
      <c r="F45" s="403"/>
      <c r="G45" s="431"/>
      <c r="H45" s="431"/>
      <c r="I45" s="475"/>
      <c r="J45" s="475"/>
      <c r="K45" s="304"/>
      <c r="L45" s="304"/>
      <c r="M45" s="304"/>
      <c r="N45" s="304"/>
      <c r="O45" s="304"/>
      <c r="P45" s="457"/>
      <c r="Q45" s="457"/>
      <c r="R45" s="376"/>
      <c r="S45" s="376"/>
      <c r="T45" s="473"/>
      <c r="U45" s="473"/>
      <c r="V45" s="473"/>
      <c r="W45" s="473"/>
      <c r="X45" s="473"/>
      <c r="Y45" s="247"/>
      <c r="Z45" s="247"/>
      <c r="AA45" s="247"/>
      <c r="AB45" s="247"/>
      <c r="AC45" s="462"/>
      <c r="AD45" s="247"/>
      <c r="AE45" s="247"/>
      <c r="AF45" s="247"/>
      <c r="AG45" s="247"/>
      <c r="AH45" s="247"/>
      <c r="AI45" s="247"/>
      <c r="AJ45" s="391"/>
      <c r="AK45" s="402"/>
      <c r="AL45" s="402"/>
      <c r="AM45" s="402"/>
      <c r="AN45" s="402"/>
      <c r="AO45" s="402"/>
      <c r="AP45" s="402"/>
      <c r="AQ45" s="402"/>
      <c r="AR45" s="402"/>
      <c r="AS45" s="402"/>
      <c r="AT45" s="402"/>
      <c r="AU45" s="402"/>
      <c r="AV45" s="402"/>
      <c r="AW45" s="402"/>
      <c r="AX45" s="402"/>
      <c r="AY45" s="402"/>
      <c r="AZ45" s="402"/>
      <c r="BA45" s="402"/>
      <c r="BB45" s="402"/>
      <c r="BC45" s="402"/>
      <c r="BD45" s="402"/>
      <c r="BE45" s="402"/>
      <c r="BF45" s="402"/>
      <c r="BG45" s="402"/>
      <c r="BH45" s="402"/>
      <c r="BI45" s="402"/>
      <c r="BJ45" s="402"/>
      <c r="BK45" s="402"/>
      <c r="BL45" s="402"/>
      <c r="BM45" s="402"/>
      <c r="BN45" s="402"/>
      <c r="BO45" s="402"/>
    </row>
    <row r="46" spans="1:67" hidden="1">
      <c r="A46" s="402"/>
      <c r="B46" s="402"/>
      <c r="C46" s="402"/>
      <c r="D46" s="402"/>
      <c r="E46" s="402"/>
      <c r="F46" s="402"/>
      <c r="G46" s="435"/>
      <c r="H46" s="435"/>
      <c r="I46" s="477"/>
      <c r="J46" s="475"/>
      <c r="K46" s="304"/>
      <c r="L46" s="304"/>
      <c r="M46" s="304"/>
      <c r="N46" s="304"/>
      <c r="O46" s="304"/>
      <c r="P46" s="457"/>
      <c r="Q46" s="457"/>
      <c r="R46" s="376"/>
      <c r="S46" s="376"/>
      <c r="T46" s="473"/>
      <c r="U46" s="473"/>
      <c r="V46" s="473"/>
      <c r="W46" s="473"/>
      <c r="X46" s="473"/>
      <c r="Y46" s="247"/>
      <c r="Z46" s="247"/>
      <c r="AA46" s="247"/>
      <c r="AB46" s="247"/>
      <c r="AC46" s="462"/>
      <c r="AD46" s="247"/>
      <c r="AE46" s="247"/>
      <c r="AF46" s="247"/>
      <c r="AG46" s="247"/>
      <c r="AH46" s="247"/>
      <c r="AI46" s="247"/>
      <c r="AJ46" s="391"/>
      <c r="AK46" s="402"/>
      <c r="AL46" s="402"/>
      <c r="AM46" s="402"/>
      <c r="AN46" s="402"/>
      <c r="AO46" s="402"/>
      <c r="AP46" s="402"/>
      <c r="AQ46" s="402"/>
      <c r="AR46" s="402"/>
      <c r="AS46" s="402"/>
      <c r="AT46" s="402"/>
      <c r="AU46" s="402"/>
      <c r="AV46" s="402"/>
      <c r="AW46" s="402"/>
      <c r="AX46" s="402"/>
      <c r="AY46" s="402"/>
      <c r="AZ46" s="402"/>
      <c r="BA46" s="402"/>
      <c r="BB46" s="402"/>
      <c r="BC46" s="402"/>
      <c r="BD46" s="402"/>
      <c r="BE46" s="402"/>
      <c r="BF46" s="402"/>
      <c r="BG46" s="402"/>
      <c r="BH46" s="402"/>
      <c r="BI46" s="402"/>
      <c r="BJ46" s="402"/>
      <c r="BK46" s="402"/>
      <c r="BL46" s="402"/>
      <c r="BM46" s="402"/>
      <c r="BN46" s="402"/>
      <c r="BO46" s="402"/>
    </row>
    <row r="47" spans="1:67" ht="15" hidden="1" thickBot="1">
      <c r="A47" s="402"/>
      <c r="B47" s="402"/>
      <c r="C47" s="402"/>
      <c r="D47" s="402"/>
      <c r="E47" s="402"/>
      <c r="F47" s="402"/>
      <c r="G47" s="435"/>
      <c r="H47" s="435"/>
      <c r="I47" s="477"/>
      <c r="J47" s="475"/>
      <c r="K47" s="304"/>
      <c r="L47" s="304"/>
      <c r="M47" s="304"/>
      <c r="N47" s="304"/>
      <c r="O47" s="304"/>
      <c r="P47" s="457"/>
      <c r="Q47" s="457"/>
      <c r="R47" s="376"/>
      <c r="S47" s="376"/>
      <c r="T47" s="473"/>
      <c r="U47" s="473"/>
      <c r="V47" s="473"/>
      <c r="W47" s="473"/>
      <c r="X47" s="473"/>
      <c r="Y47" s="247"/>
      <c r="Z47" s="247"/>
      <c r="AA47" s="247"/>
      <c r="AB47" s="247"/>
      <c r="AC47" s="462"/>
      <c r="AD47" s="247"/>
      <c r="AE47" s="247"/>
      <c r="AF47" s="247"/>
      <c r="AG47" s="247"/>
      <c r="AH47" s="247"/>
      <c r="AI47" s="247"/>
      <c r="AJ47" s="391"/>
      <c r="AK47" s="402"/>
      <c r="AL47" s="402"/>
      <c r="AM47" s="402"/>
      <c r="AN47" s="402"/>
      <c r="AO47" s="402"/>
      <c r="AP47" s="402"/>
      <c r="AQ47" s="402"/>
      <c r="AR47" s="402"/>
      <c r="AS47" s="402"/>
      <c r="AT47" s="402"/>
      <c r="AU47" s="402"/>
      <c r="AV47" s="402"/>
      <c r="AW47" s="402"/>
      <c r="AX47" s="402"/>
      <c r="AY47" s="402"/>
      <c r="AZ47" s="402"/>
      <c r="BA47" s="402"/>
      <c r="BB47" s="402"/>
      <c r="BC47" s="402"/>
      <c r="BD47" s="402"/>
      <c r="BE47" s="402"/>
      <c r="BF47" s="402"/>
      <c r="BG47" s="402"/>
      <c r="BH47" s="402"/>
      <c r="BI47" s="402"/>
      <c r="BJ47" s="402"/>
      <c r="BK47" s="402"/>
      <c r="BL47" s="402"/>
      <c r="BM47" s="402"/>
      <c r="BN47" s="402"/>
      <c r="BO47" s="402"/>
    </row>
    <row r="48" spans="1:67" ht="35.1" customHeight="1" thickTop="1">
      <c r="A48" s="382" t="s">
        <v>15</v>
      </c>
      <c r="B48" s="383" t="str">
        <f>IF('1 Budgetskema (UDFYLDES)'!C39="","",'1 Budgetskema (UDFYLDES)'!C39)</f>
        <v/>
      </c>
      <c r="C48" s="722" t="s">
        <v>425</v>
      </c>
      <c r="D48" s="384"/>
      <c r="E48" s="382" t="s">
        <v>18</v>
      </c>
      <c r="F48" s="383" t="str">
        <f>IF('1 Budgetskema (UDFYLDES)'!D39="","",'1 Budgetskema (UDFYLDES)'!D39)</f>
        <v/>
      </c>
      <c r="G48" s="433"/>
      <c r="H48" s="490"/>
      <c r="I48" s="478"/>
      <c r="J48" s="478"/>
      <c r="K48" s="457"/>
      <c r="L48" s="457"/>
      <c r="M48" s="457"/>
      <c r="N48" s="457"/>
      <c r="O48" s="479" t="s">
        <v>363</v>
      </c>
      <c r="P48" s="480"/>
      <c r="Q48" s="486"/>
      <c r="R48" s="290"/>
      <c r="S48" s="291"/>
      <c r="T48" s="473"/>
      <c r="U48" s="473"/>
      <c r="V48" s="473"/>
      <c r="W48" s="553"/>
      <c r="X48" s="473"/>
      <c r="Y48" s="247"/>
      <c r="Z48" s="457"/>
      <c r="AA48" s="247"/>
      <c r="AB48" s="247"/>
      <c r="AC48" s="247"/>
      <c r="AD48" s="247"/>
      <c r="AE48" s="457"/>
      <c r="AF48" s="247"/>
      <c r="AG48" s="247"/>
      <c r="AH48" s="247"/>
      <c r="AI48" s="247"/>
      <c r="AJ48" s="391"/>
      <c r="AK48" s="402"/>
      <c r="AL48" s="402"/>
      <c r="AM48" s="402"/>
      <c r="AN48" s="402"/>
      <c r="AO48" s="402"/>
      <c r="AP48" s="402"/>
      <c r="AQ48" s="402"/>
      <c r="AR48" s="402"/>
      <c r="AS48" s="402"/>
      <c r="AT48" s="402"/>
      <c r="AU48" s="402"/>
      <c r="AV48" s="402"/>
      <c r="AW48" s="402"/>
      <c r="AX48" s="402"/>
      <c r="AY48" s="402"/>
      <c r="AZ48" s="402"/>
      <c r="BA48" s="402"/>
      <c r="BB48" s="402"/>
      <c r="BC48" s="402"/>
      <c r="BD48" s="402"/>
      <c r="BE48" s="402"/>
      <c r="BF48" s="402"/>
      <c r="BG48" s="402"/>
      <c r="BH48" s="402"/>
      <c r="BI48" s="402"/>
      <c r="BJ48" s="402"/>
      <c r="BK48" s="402"/>
      <c r="BL48" s="402"/>
      <c r="BM48" s="402"/>
      <c r="BN48" s="402"/>
      <c r="BO48" s="402"/>
    </row>
    <row r="49" spans="1:67" ht="15">
      <c r="A49" s="404" t="s">
        <v>113</v>
      </c>
      <c r="B49" s="386" t="str">
        <f>IF('1 Budgetskema (UDFYLDES)'!E39="","",'1 Budgetskema (UDFYLDES)'!E39)</f>
        <v/>
      </c>
      <c r="C49" s="387"/>
      <c r="D49" s="387"/>
      <c r="E49" s="385" t="s">
        <v>100</v>
      </c>
      <c r="F49" s="386" t="str">
        <f>IF(ISBLANK($F$19),"Projektform skal vælges ved hovedansøger",$F$19)</f>
        <v/>
      </c>
      <c r="G49" s="433"/>
      <c r="H49" s="490"/>
      <c r="I49" s="478"/>
      <c r="J49" s="478"/>
      <c r="K49" s="457"/>
      <c r="L49" s="457"/>
      <c r="M49" s="457"/>
      <c r="N49" s="457"/>
      <c r="O49" s="320" t="s">
        <v>364</v>
      </c>
      <c r="P49" s="481" t="b">
        <f>'1 Budgetskema (UDFYLDES)'!B27&gt;0</f>
        <v>0</v>
      </c>
      <c r="Q49" s="487" t="b">
        <f>AND(P19,P49)</f>
        <v>0</v>
      </c>
      <c r="R49" s="290"/>
      <c r="S49" s="460"/>
      <c r="T49" s="473"/>
      <c r="U49" s="473"/>
      <c r="V49" s="473"/>
      <c r="W49" s="553"/>
      <c r="X49" s="554"/>
      <c r="Y49" s="247"/>
      <c r="Z49" s="457"/>
      <c r="AA49" s="247"/>
      <c r="AB49" s="247"/>
      <c r="AC49" s="247"/>
      <c r="AD49" s="247"/>
      <c r="AE49" s="457"/>
      <c r="AF49" s="247"/>
      <c r="AG49" s="247"/>
      <c r="AH49" s="247"/>
      <c r="AI49" s="247"/>
      <c r="AJ49" s="391"/>
      <c r="AK49" s="402"/>
      <c r="AL49" s="402"/>
      <c r="AM49" s="402"/>
      <c r="AN49" s="402"/>
      <c r="AO49" s="402"/>
      <c r="AP49" s="402"/>
      <c r="AQ49" s="402"/>
      <c r="AR49" s="402"/>
      <c r="AS49" s="402"/>
      <c r="AT49" s="402"/>
      <c r="AU49" s="402"/>
      <c r="AV49" s="402"/>
      <c r="AW49" s="402"/>
      <c r="AX49" s="402"/>
      <c r="AY49" s="402"/>
      <c r="AZ49" s="402"/>
      <c r="BA49" s="402"/>
      <c r="BB49" s="402"/>
      <c r="BC49" s="402"/>
      <c r="BD49" s="402"/>
      <c r="BE49" s="402"/>
      <c r="BF49" s="402"/>
      <c r="BG49" s="402"/>
      <c r="BH49" s="402"/>
      <c r="BI49" s="402"/>
      <c r="BJ49" s="402"/>
      <c r="BK49" s="402"/>
      <c r="BL49" s="402"/>
      <c r="BM49" s="402"/>
      <c r="BN49" s="402"/>
      <c r="BO49" s="402"/>
    </row>
    <row r="50" spans="1:67" ht="30" customHeight="1">
      <c r="A50" s="385" t="s">
        <v>16</v>
      </c>
      <c r="B50" s="386" t="str">
        <f>IF('1 Budgetskema (UDFYLDES)'!F39="","",'1 Budgetskema (UDFYLDES)'!F39)</f>
        <v/>
      </c>
      <c r="C50" s="441" t="s">
        <v>399</v>
      </c>
      <c r="D50" s="385"/>
      <c r="E50" s="441" t="s">
        <v>17</v>
      </c>
      <c r="F50" s="442" t="str">
        <f>IFERROR(IF(NOT(ISERROR(MATCH(B49,{"ABER"},0))),INDEX(ABER_Tilskudsprocent_liste[#All],MATCH(B50,ABER_Tilskudsprocent_liste[[#All],[Typer af projekter og aktiviteter/ virksomhedsstørrelse]],0),MATCH(Z52,ABER_Tilskudsprocent_liste[#Headers],0)),IF(NOT(ISERROR(MATCH(B49,{"GBER"},0))),INDEX(GEBER_Tilskudsprocent_liste[#All],MATCH(B50,GEBER_Tilskudsprocent_liste[[#All],[Typer af projekter og aktiviteter/ virksomhedsstørrelse]],0),MATCH(Z52,GEBER_Tilskudsprocent_liste[#Headers],0)),IF(NOT(ISERROR(MATCH(B49,{"FIBER"},0))),INDEX(FIBER_Tilskudsprocent_liste[#All],MATCH(B50,FIBER_Tilskudsprocent_liste[[#All],[Typer af projekter og aktiviteter/ virksomhedsstørrelse]],0),MATCH(Z52,FIBER_Tilskudsprocent_liste[#Headers],0)),IF(NOT(ISERROR(MATCH(B49,{"Ej statsstøtte"},0))),INDEX(Liste_Ej_statsstøtte[#All],MATCH(B50,Liste_Ej_statsstøtte[[#All],[Typer af projekter og aktiviteter/ virksomhedsstørrelse]],0),MATCH(Z52,Liste_Ej_statsstøtte[#Headers],0)),"")))),"")</f>
        <v/>
      </c>
      <c r="G50" s="433" t="s">
        <v>119</v>
      </c>
      <c r="H50" s="491"/>
      <c r="I50" s="478" t="s">
        <v>122</v>
      </c>
      <c r="J50" s="478"/>
      <c r="K50" s="457"/>
      <c r="L50" s="457"/>
      <c r="M50" s="457"/>
      <c r="N50" s="457"/>
      <c r="O50" s="320" t="s">
        <v>364</v>
      </c>
      <c r="P50" s="481" t="b">
        <f>'1 Budgetskema (UDFYLDES)'!B29&gt;0</f>
        <v>0</v>
      </c>
      <c r="Q50" s="487" t="b">
        <f>AND(P19,P50)</f>
        <v>0</v>
      </c>
      <c r="R50" s="294"/>
      <c r="S50" s="460"/>
      <c r="T50" s="555" t="s">
        <v>341</v>
      </c>
      <c r="U50" s="555" t="s">
        <v>341</v>
      </c>
      <c r="V50" s="555" t="s">
        <v>341</v>
      </c>
      <c r="W50" s="555" t="s">
        <v>341</v>
      </c>
      <c r="X50" s="555" t="s">
        <v>341</v>
      </c>
      <c r="Y50" s="464" t="s">
        <v>341</v>
      </c>
      <c r="Z50" s="464" t="s">
        <v>341</v>
      </c>
      <c r="AA50" s="464" t="s">
        <v>341</v>
      </c>
      <c r="AB50" s="464" t="s">
        <v>341</v>
      </c>
      <c r="AC50" s="464" t="s">
        <v>341</v>
      </c>
      <c r="AD50" s="464" t="s">
        <v>341</v>
      </c>
      <c r="AE50" s="464" t="s">
        <v>341</v>
      </c>
      <c r="AF50" s="464" t="s">
        <v>341</v>
      </c>
      <c r="AG50" s="464" t="s">
        <v>341</v>
      </c>
      <c r="AH50" s="464" t="s">
        <v>341</v>
      </c>
      <c r="AI50" s="464" t="s">
        <v>341</v>
      </c>
      <c r="AJ50" s="391"/>
      <c r="AK50" s="402"/>
      <c r="AL50" s="402"/>
      <c r="AM50" s="402"/>
      <c r="AN50" s="402"/>
      <c r="AO50" s="402"/>
      <c r="AP50" s="402"/>
      <c r="AQ50" s="402"/>
      <c r="AR50" s="402"/>
      <c r="AS50" s="402"/>
      <c r="AT50" s="402"/>
      <c r="AU50" s="402"/>
      <c r="AV50" s="402"/>
      <c r="AW50" s="402"/>
      <c r="AX50" s="402"/>
      <c r="AY50" s="402"/>
      <c r="AZ50" s="402"/>
      <c r="BA50" s="402"/>
      <c r="BB50" s="402"/>
      <c r="BC50" s="402"/>
      <c r="BD50" s="402"/>
      <c r="BE50" s="402"/>
      <c r="BF50" s="402"/>
      <c r="BG50" s="402"/>
      <c r="BH50" s="402"/>
      <c r="BI50" s="402"/>
      <c r="BJ50" s="402"/>
      <c r="BK50" s="402"/>
      <c r="BL50" s="402"/>
      <c r="BM50" s="402"/>
      <c r="BN50" s="402"/>
      <c r="BO50" s="402"/>
    </row>
    <row r="51" spans="1:67" ht="15">
      <c r="A51" s="439" t="s">
        <v>394</v>
      </c>
      <c r="B51" s="441" t="str">
        <f>IF('1 Budgetskema (UDFYLDES)'!B39="","",'1 Budgetskema (UDFYLDES)'!B39)</f>
        <v/>
      </c>
      <c r="C51" s="440" t="str">
        <f>IF('1 Budgetskema (UDFYLDES)'!$A39="","",'1 Budgetskema (UDFYLDES)'!$A39)</f>
        <v/>
      </c>
      <c r="D51" s="385"/>
      <c r="E51" s="441"/>
      <c r="F51" s="443" t="str">
        <f>IFERROR(IF(NOT(ISERROR(MATCH(B49,{"ABER"},0))),INDEX(ABER_Tilskudsprocent_liste[#All],MATCH(B50,ABER_Tilskudsprocent_liste[[#All],[Typer af projekter og aktiviteter/ virksomhedsstørrelse]],0),MATCH(Z52,ABER_Tilskudsprocent_liste[#Headers],0)),IF(NOT(ISERROR(MATCH(B49,{"GBER"},0))),INDEX(GEBER_Tilskudsprocent_liste[#All],MATCH(B50,GEBER_Tilskudsprocent_liste[[#All],[Typer af projekter og aktiviteter/ virksomhedsstørrelse]],0),MATCH(Z52,GEBER_Tilskudsprocent_liste[#Headers],0)),IF(NOT(ISERROR(MATCH(B49,{"FIBER"},0))),INDEX(FIBER_Tilskudsprocent_liste[#All],MATCH(B50,FIBER_Tilskudsprocent_liste[[#All],[Typer af projekter og aktiviteter/ virksomhedsstørrelse]],0),MATCH(Z52,FIBER_Tilskudsprocent_liste[#Headers],0)),IF(NOT(ISERROR(MATCH(B49,{"Ej statsstøtte"},0))),INDEX(Liste_Ej_statsstøtte[#All],MATCH(B50,Liste_Ej_statsstøtte[[#All],[Typer af projekter og aktiviteter/ virksomhedsstørrelse]],0),MATCH(Z52,Liste_Ej_statsstøtte[#Headers],0)),"")))),"")</f>
        <v/>
      </c>
      <c r="G51" s="435" t="str">
        <f>IFERROR(IF(E62*(1-F51)-C63&lt;0,F51-((E62*F51+C63)-E62)/E62,""),"")</f>
        <v/>
      </c>
      <c r="H51" s="435" t="str">
        <f>IFERROR(IF(D63&lt;&gt;0,IF(D63=E62,0,IF(C63&gt;0,(F51-D63/E62)-G51,"HA")),IF(E62*(1-F51)-C63&lt;0,((F51-((E62*F51+C63+D63)-E62)/E62)),"")),"")</f>
        <v/>
      </c>
      <c r="I51" s="482" t="e">
        <f>H51-G52</f>
        <v>#VALUE!</v>
      </c>
      <c r="J51" s="478"/>
      <c r="K51" s="457"/>
      <c r="L51" s="457"/>
      <c r="M51" s="457"/>
      <c r="N51" s="457"/>
      <c r="O51" s="320" t="s">
        <v>365</v>
      </c>
      <c r="P51" s="481" t="b">
        <f>'1 Budgetskema (UDFYLDES)'!B57&gt;0</f>
        <v>0</v>
      </c>
      <c r="Q51" s="487" t="b">
        <f>AND(P20,P51)</f>
        <v>0</v>
      </c>
      <c r="R51" s="294"/>
      <c r="S51" s="460"/>
      <c r="T51" s="473" t="s">
        <v>121</v>
      </c>
      <c r="U51" s="473" t="s">
        <v>120</v>
      </c>
      <c r="V51" s="468" t="s">
        <v>118</v>
      </c>
      <c r="W51" s="468" t="s">
        <v>117</v>
      </c>
      <c r="X51" s="468" t="s">
        <v>105</v>
      </c>
      <c r="Y51" s="247"/>
      <c r="Z51" s="295" t="s">
        <v>102</v>
      </c>
      <c r="AA51" s="295" t="s">
        <v>100</v>
      </c>
      <c r="AB51" s="464" t="s">
        <v>209</v>
      </c>
      <c r="AC51" s="247"/>
      <c r="AD51" s="247"/>
      <c r="AE51" s="247"/>
      <c r="AF51" s="247"/>
      <c r="AG51" s="247"/>
      <c r="AH51" s="457"/>
      <c r="AI51" s="247"/>
      <c r="AJ51" s="391"/>
      <c r="AK51" s="402"/>
      <c r="AL51" s="402"/>
      <c r="AM51" s="402"/>
      <c r="AN51" s="402"/>
      <c r="AO51" s="402"/>
      <c r="AP51" s="402"/>
      <c r="AQ51" s="402"/>
      <c r="AR51" s="402"/>
      <c r="AS51" s="402"/>
      <c r="AT51" s="402"/>
      <c r="AU51" s="402"/>
      <c r="AV51" s="402"/>
      <c r="AW51" s="402"/>
      <c r="AX51" s="402"/>
      <c r="AY51" s="402"/>
      <c r="AZ51" s="402"/>
      <c r="BA51" s="402"/>
      <c r="BB51" s="402"/>
      <c r="BC51" s="402"/>
      <c r="BD51" s="402"/>
      <c r="BE51" s="402"/>
      <c r="BF51" s="402"/>
      <c r="BG51" s="402"/>
      <c r="BH51" s="402"/>
      <c r="BI51" s="402"/>
      <c r="BJ51" s="402"/>
      <c r="BK51" s="402"/>
      <c r="BL51" s="402"/>
      <c r="BM51" s="402"/>
      <c r="BN51" s="402"/>
      <c r="BO51" s="402"/>
    </row>
    <row r="52" spans="1:67" ht="15.75" thickBot="1">
      <c r="A52" s="392"/>
      <c r="B52" s="380" t="s">
        <v>57</v>
      </c>
      <c r="C52" s="379" t="s">
        <v>427</v>
      </c>
      <c r="D52" s="379" t="s">
        <v>428</v>
      </c>
      <c r="E52" s="379" t="s">
        <v>0</v>
      </c>
      <c r="F52" s="379" t="s">
        <v>9</v>
      </c>
      <c r="G52" s="560" t="e">
        <f>F51-D63/E62</f>
        <v>#VALUE!</v>
      </c>
      <c r="H52" s="431"/>
      <c r="I52" s="475"/>
      <c r="J52" s="475"/>
      <c r="K52" s="304"/>
      <c r="L52" s="304"/>
      <c r="M52" s="304"/>
      <c r="N52" s="304"/>
      <c r="O52" s="320" t="s">
        <v>365</v>
      </c>
      <c r="P52" s="481" t="b">
        <f>'1 Budgetskema (UDFYLDES)'!B59&gt;0</f>
        <v>0</v>
      </c>
      <c r="Q52" s="487" t="b">
        <f>AND(P20,P52)</f>
        <v>0</v>
      </c>
      <c r="R52" s="286"/>
      <c r="S52" s="286"/>
      <c r="T52" s="473"/>
      <c r="U52" s="473"/>
      <c r="V52" s="468"/>
      <c r="W52" s="468"/>
      <c r="X52" s="473"/>
      <c r="Y52" s="460"/>
      <c r="Z52" s="286" t="str">
        <f>CONCATENATE(F48," - ",AA52)</f>
        <v xml:space="preserve"> - </v>
      </c>
      <c r="AA52" s="376" t="str">
        <f>F49</f>
        <v/>
      </c>
      <c r="AB52" s="376"/>
      <c r="AC52" s="247"/>
      <c r="AD52" s="247"/>
      <c r="AE52" s="247"/>
      <c r="AF52" s="247"/>
      <c r="AG52" s="247"/>
      <c r="AH52" s="457"/>
      <c r="AI52" s="247"/>
      <c r="AJ52" s="391"/>
      <c r="AK52" s="402"/>
      <c r="AL52" s="402"/>
      <c r="AM52" s="402"/>
      <c r="AN52" s="402"/>
      <c r="AO52" s="402"/>
      <c r="AP52" s="402"/>
      <c r="AQ52" s="402"/>
      <c r="AR52" s="402"/>
      <c r="AS52" s="402"/>
      <c r="AT52" s="402"/>
      <c r="AU52" s="402"/>
      <c r="AV52" s="402"/>
      <c r="AW52" s="402"/>
      <c r="AX52" s="402"/>
      <c r="AY52" s="402"/>
      <c r="AZ52" s="402"/>
      <c r="BA52" s="402"/>
      <c r="BB52" s="402"/>
      <c r="BC52" s="402"/>
      <c r="BD52" s="402"/>
      <c r="BE52" s="402"/>
      <c r="BF52" s="402"/>
      <c r="BG52" s="402"/>
      <c r="BH52" s="402"/>
      <c r="BI52" s="402"/>
      <c r="BJ52" s="402"/>
      <c r="BK52" s="402"/>
      <c r="BL52" s="402"/>
      <c r="BM52" s="402"/>
      <c r="BN52" s="402"/>
      <c r="BO52" s="402"/>
    </row>
    <row r="53" spans="1:67" ht="15" customHeight="1">
      <c r="A53" s="267" t="s">
        <v>54</v>
      </c>
      <c r="B53" s="277">
        <f>IFERROR(IF(E53=0,0,X53),0)</f>
        <v>0</v>
      </c>
      <c r="C53" s="276">
        <f t="shared" ref="C53:C59" si="11">IFERROR(E53-B53,0)</f>
        <v>0</v>
      </c>
      <c r="D53" s="276"/>
      <c r="E53" s="278">
        <f>'1 Budgetskema (UDFYLDES)'!B47</f>
        <v>0</v>
      </c>
      <c r="F53" s="18">
        <f>SUM('1 Budgetskema (UDFYLDES)'!D46:AV46)</f>
        <v>0</v>
      </c>
      <c r="G53" s="429"/>
      <c r="H53" s="489"/>
      <c r="I53" s="471"/>
      <c r="J53" s="471"/>
      <c r="K53" s="296"/>
      <c r="L53" s="296"/>
      <c r="M53" s="296"/>
      <c r="N53" s="296"/>
      <c r="O53" s="321" t="s">
        <v>366</v>
      </c>
      <c r="P53" s="481" t="b">
        <f>'1 Budgetskema (UDFYLDES)'!B87&gt;0</f>
        <v>0</v>
      </c>
      <c r="Q53" s="487" t="b">
        <f>AND(P21,P53)</f>
        <v>0</v>
      </c>
      <c r="R53" s="286"/>
      <c r="S53" s="286"/>
      <c r="T53" s="473" t="e">
        <f>((F$51-((E$62*F$51+C$63)-E$62)/E$62))*E53</f>
        <v>#VALUE!</v>
      </c>
      <c r="U53" s="473" t="e">
        <f>F$66*E53</f>
        <v>#VALUE!</v>
      </c>
      <c r="V53" s="473">
        <f>IFERROR(IF(E53=0,0,E53*G$51),0)</f>
        <v>0</v>
      </c>
      <c r="W53" s="468">
        <f>IF(E53=0,0,E53*F$50)</f>
        <v>0</v>
      </c>
      <c r="X53" s="468">
        <f>IF(NOT(ISERROR(MATCH("Selvfinansieret",B$49,0))),0,IF(NOT(ISERROR(MATCH(B$49,AI$570:AI$572,0))),E53,IF(AND(D$63=0,C$63=0),W53,IF(AND(D$63&gt;0,C$63=0),U53,IF(AND(D$63&gt;0,C$63&gt;0,U53=0),0,IF(AND(V53&lt;&gt;0,V53&lt;U53),V53,U53))))))</f>
        <v>0</v>
      </c>
      <c r="Y53" s="247"/>
      <c r="Z53" s="247"/>
      <c r="AA53" s="247"/>
      <c r="AB53" s="376"/>
      <c r="AC53" s="247"/>
      <c r="AD53" s="247"/>
      <c r="AE53" s="247"/>
      <c r="AF53" s="247"/>
      <c r="AG53" s="247"/>
      <c r="AH53" s="247"/>
      <c r="AI53" s="247"/>
      <c r="AJ53" s="391"/>
      <c r="AK53" s="402"/>
      <c r="AL53" s="402"/>
      <c r="AM53" s="402"/>
      <c r="AN53" s="402"/>
      <c r="AO53" s="402"/>
      <c r="AP53" s="402"/>
      <c r="AQ53" s="402"/>
      <c r="AR53" s="402"/>
      <c r="AS53" s="402"/>
      <c r="AT53" s="402"/>
      <c r="AU53" s="402"/>
      <c r="AV53" s="402"/>
      <c r="AW53" s="402"/>
      <c r="AX53" s="402"/>
      <c r="AY53" s="402"/>
      <c r="AZ53" s="402"/>
      <c r="BA53" s="402"/>
      <c r="BB53" s="402"/>
      <c r="BC53" s="402"/>
      <c r="BD53" s="402"/>
      <c r="BE53" s="402"/>
      <c r="BF53" s="402"/>
      <c r="BG53" s="402"/>
      <c r="BH53" s="402"/>
      <c r="BI53" s="402"/>
      <c r="BJ53" s="402"/>
      <c r="BK53" s="402"/>
      <c r="BL53" s="402"/>
      <c r="BM53" s="402"/>
      <c r="BN53" s="402"/>
      <c r="BO53" s="402"/>
    </row>
    <row r="54" spans="1:67" ht="15" customHeight="1">
      <c r="A54" s="194" t="s">
        <v>3</v>
      </c>
      <c r="B54" s="277">
        <f>IFERROR(IF(E54=0,0,X54),0)</f>
        <v>0</v>
      </c>
      <c r="C54" s="277">
        <f t="shared" si="11"/>
        <v>0</v>
      </c>
      <c r="D54" s="277"/>
      <c r="E54" s="66">
        <f>'1 Budgetskema (UDFYLDES)'!B51</f>
        <v>0</v>
      </c>
      <c r="F54" s="68"/>
      <c r="G54" s="429"/>
      <c r="H54" s="489"/>
      <c r="I54" s="471"/>
      <c r="J54" s="471"/>
      <c r="K54" s="296"/>
      <c r="L54" s="296"/>
      <c r="M54" s="296"/>
      <c r="N54" s="296"/>
      <c r="O54" s="321" t="s">
        <v>366</v>
      </c>
      <c r="P54" s="481" t="b">
        <f>'1 Budgetskema (UDFYLDES)'!B89&gt;0</f>
        <v>0</v>
      </c>
      <c r="Q54" s="487" t="b">
        <f>AND(P21,P54)</f>
        <v>0</v>
      </c>
      <c r="R54" s="311"/>
      <c r="S54" s="286"/>
      <c r="T54" s="473" t="e">
        <f t="shared" ref="T54:T62" si="12">((F$51-((E$62*F$51+C$63)-E$62)/E$62))*E54</f>
        <v>#VALUE!</v>
      </c>
      <c r="U54" s="473" t="e">
        <f t="shared" ref="U54:U62" si="13">F$66*E54</f>
        <v>#VALUE!</v>
      </c>
      <c r="V54" s="473">
        <f t="shared" ref="V54:V62" si="14">IFERROR(IF(E54=0,0,E54*G$51),0)</f>
        <v>0</v>
      </c>
      <c r="W54" s="468">
        <f t="shared" ref="W54:W61" si="15">IF(E54=0,0,E54*F$50)</f>
        <v>0</v>
      </c>
      <c r="X54" s="468">
        <f t="shared" ref="X54:X62" si="16">IF(NOT(ISERROR(MATCH("Selvfinansieret",B$49,0))),0,IF(NOT(ISERROR(MATCH(B$49,AI$570:AI$572,0))),E54,IF(AND(D$63=0,C$63=0),W54,IF(AND(D$63&gt;0,C$63=0),U54,IF(AND(D$63&gt;0,C$63&gt;0,U54=0),0,IF(AND(V54&lt;&gt;0,V54&lt;U54),V54,U54))))))</f>
        <v>0</v>
      </c>
      <c r="Y54" s="247"/>
      <c r="Z54" s="286"/>
      <c r="AA54" s="286"/>
      <c r="AB54" s="376"/>
      <c r="AC54" s="247"/>
      <c r="AD54" s="767" t="s">
        <v>101</v>
      </c>
      <c r="AE54" s="767"/>
      <c r="AF54" s="767"/>
      <c r="AG54" s="247"/>
      <c r="AH54" s="247"/>
      <c r="AI54" s="247"/>
      <c r="AJ54" s="391"/>
      <c r="AK54" s="402"/>
      <c r="AL54" s="402"/>
      <c r="AM54" s="402"/>
      <c r="AN54" s="402"/>
      <c r="AO54" s="402"/>
      <c r="AP54" s="402"/>
      <c r="AQ54" s="402"/>
      <c r="AR54" s="402"/>
      <c r="AS54" s="402"/>
      <c r="AT54" s="402"/>
      <c r="AU54" s="402"/>
      <c r="AV54" s="402"/>
      <c r="AW54" s="402"/>
      <c r="AX54" s="402"/>
      <c r="AY54" s="402"/>
      <c r="AZ54" s="402"/>
      <c r="BA54" s="402"/>
      <c r="BB54" s="402"/>
      <c r="BC54" s="402"/>
      <c r="BD54" s="402"/>
      <c r="BE54" s="402"/>
      <c r="BF54" s="402"/>
      <c r="BG54" s="402"/>
      <c r="BH54" s="402"/>
      <c r="BI54" s="402"/>
      <c r="BJ54" s="402"/>
      <c r="BK54" s="402"/>
      <c r="BL54" s="402"/>
      <c r="BM54" s="402"/>
      <c r="BN54" s="402"/>
      <c r="BO54" s="402"/>
    </row>
    <row r="55" spans="1:67" ht="15" customHeight="1">
      <c r="A55" s="194" t="s">
        <v>56</v>
      </c>
      <c r="B55" s="277">
        <f t="shared" ref="B55:B59" si="17">IFERROR(IF(E55=0,0,X55),0)</f>
        <v>0</v>
      </c>
      <c r="C55" s="277">
        <f t="shared" si="11"/>
        <v>0</v>
      </c>
      <c r="D55" s="277"/>
      <c r="E55" s="66">
        <f>'1 Budgetskema (UDFYLDES)'!B53</f>
        <v>0</v>
      </c>
      <c r="F55" s="68"/>
      <c r="G55" s="429"/>
      <c r="H55" s="489"/>
      <c r="I55" s="471"/>
      <c r="J55" s="471"/>
      <c r="K55" s="296"/>
      <c r="L55" s="296"/>
      <c r="M55" s="296"/>
      <c r="N55" s="296"/>
      <c r="O55" s="321" t="s">
        <v>367</v>
      </c>
      <c r="P55" s="481" t="b">
        <f>'1 Budgetskema (UDFYLDES)'!B117&gt;0</f>
        <v>0</v>
      </c>
      <c r="Q55" s="487" t="b">
        <f>AND(P22,P55)</f>
        <v>0</v>
      </c>
      <c r="R55" s="311"/>
      <c r="S55" s="286"/>
      <c r="T55" s="473" t="e">
        <f t="shared" si="12"/>
        <v>#VALUE!</v>
      </c>
      <c r="U55" s="473" t="e">
        <f t="shared" si="13"/>
        <v>#VALUE!</v>
      </c>
      <c r="V55" s="473">
        <f t="shared" si="14"/>
        <v>0</v>
      </c>
      <c r="W55" s="468">
        <f t="shared" si="15"/>
        <v>0</v>
      </c>
      <c r="X55" s="468">
        <f t="shared" si="16"/>
        <v>0</v>
      </c>
      <c r="Y55" s="247"/>
      <c r="Z55" s="286"/>
      <c r="AA55" s="286"/>
      <c r="AB55" s="376"/>
      <c r="AC55" s="247"/>
      <c r="AD55" s="247"/>
      <c r="AE55" s="247"/>
      <c r="AF55" s="247"/>
      <c r="AG55" s="247"/>
      <c r="AH55" s="247"/>
      <c r="AI55" s="247"/>
      <c r="AJ55" s="391"/>
      <c r="AK55" s="402"/>
      <c r="AL55" s="402"/>
      <c r="AM55" s="402"/>
      <c r="AN55" s="402"/>
      <c r="AO55" s="402"/>
      <c r="AP55" s="402"/>
      <c r="AQ55" s="402"/>
      <c r="AR55" s="402"/>
      <c r="AS55" s="402"/>
      <c r="AT55" s="402"/>
      <c r="AU55" s="402"/>
      <c r="AV55" s="402"/>
      <c r="AW55" s="402"/>
      <c r="AX55" s="402"/>
      <c r="AY55" s="402"/>
      <c r="AZ55" s="402"/>
      <c r="BA55" s="402"/>
      <c r="BB55" s="402"/>
      <c r="BC55" s="402"/>
      <c r="BD55" s="402"/>
      <c r="BE55" s="402"/>
      <c r="BF55" s="402"/>
      <c r="BG55" s="402"/>
      <c r="BH55" s="402"/>
      <c r="BI55" s="402"/>
      <c r="BJ55" s="402"/>
      <c r="BK55" s="402"/>
      <c r="BL55" s="402"/>
      <c r="BM55" s="402"/>
      <c r="BN55" s="402"/>
      <c r="BO55" s="402"/>
    </row>
    <row r="56" spans="1:67" ht="15" customHeight="1">
      <c r="A56" s="194" t="s">
        <v>24</v>
      </c>
      <c r="B56" s="277">
        <f t="shared" si="17"/>
        <v>0</v>
      </c>
      <c r="C56" s="277">
        <f t="shared" si="11"/>
        <v>0</v>
      </c>
      <c r="D56" s="277"/>
      <c r="E56" s="66">
        <f>'1 Budgetskema (UDFYLDES)'!B55</f>
        <v>0</v>
      </c>
      <c r="F56" s="68"/>
      <c r="G56" s="429"/>
      <c r="H56" s="489"/>
      <c r="I56" s="471"/>
      <c r="J56" s="471"/>
      <c r="K56" s="296"/>
      <c r="L56" s="296"/>
      <c r="M56" s="296"/>
      <c r="N56" s="296"/>
      <c r="O56" s="321" t="s">
        <v>367</v>
      </c>
      <c r="P56" s="481" t="b">
        <f>'1 Budgetskema (UDFYLDES)'!B119&gt;0</f>
        <v>0</v>
      </c>
      <c r="Q56" s="487" t="b">
        <f>AND(P22,P56)</f>
        <v>0</v>
      </c>
      <c r="R56" s="311"/>
      <c r="S56" s="286"/>
      <c r="T56" s="473" t="e">
        <f t="shared" si="12"/>
        <v>#VALUE!</v>
      </c>
      <c r="U56" s="473" t="e">
        <f t="shared" si="13"/>
        <v>#VALUE!</v>
      </c>
      <c r="V56" s="473">
        <f t="shared" si="14"/>
        <v>0</v>
      </c>
      <c r="W56" s="468">
        <f t="shared" si="15"/>
        <v>0</v>
      </c>
      <c r="X56" s="468">
        <f t="shared" si="16"/>
        <v>0</v>
      </c>
      <c r="Y56" s="247"/>
      <c r="Z56" s="286"/>
      <c r="AA56" s="286"/>
      <c r="AB56" s="464" t="s">
        <v>114</v>
      </c>
      <c r="AC56" s="464" t="s">
        <v>208</v>
      </c>
      <c r="AD56" s="464" t="s">
        <v>88</v>
      </c>
      <c r="AE56" s="464" t="s">
        <v>108</v>
      </c>
      <c r="AF56" s="464" t="s">
        <v>89</v>
      </c>
      <c r="AG56" s="464" t="s">
        <v>106</v>
      </c>
      <c r="AH56" s="464" t="s">
        <v>110</v>
      </c>
      <c r="AI56" s="464" t="s">
        <v>398</v>
      </c>
      <c r="AJ56" s="391"/>
      <c r="AK56" s="402"/>
      <c r="AL56" s="402"/>
      <c r="AM56" s="402"/>
      <c r="AN56" s="402"/>
      <c r="AO56" s="402"/>
      <c r="AP56" s="402"/>
      <c r="AQ56" s="402"/>
      <c r="AR56" s="402"/>
      <c r="AS56" s="402"/>
      <c r="AT56" s="402"/>
      <c r="AU56" s="402"/>
      <c r="AV56" s="402"/>
      <c r="AW56" s="402"/>
      <c r="AX56" s="402"/>
      <c r="AY56" s="402"/>
      <c r="AZ56" s="402"/>
      <c r="BA56" s="402"/>
      <c r="BB56" s="402"/>
      <c r="BC56" s="402"/>
      <c r="BD56" s="402"/>
      <c r="BE56" s="402"/>
      <c r="BF56" s="402"/>
      <c r="BG56" s="402"/>
      <c r="BH56" s="402"/>
      <c r="BI56" s="402"/>
      <c r="BJ56" s="402"/>
      <c r="BK56" s="402"/>
      <c r="BL56" s="402"/>
      <c r="BM56" s="402"/>
      <c r="BN56" s="402"/>
      <c r="BO56" s="402"/>
    </row>
    <row r="57" spans="1:67" ht="15" customHeight="1" thickBot="1">
      <c r="A57" s="194" t="s">
        <v>2</v>
      </c>
      <c r="B57" s="277">
        <f t="shared" si="17"/>
        <v>0</v>
      </c>
      <c r="C57" s="277">
        <f t="shared" si="11"/>
        <v>0</v>
      </c>
      <c r="D57" s="277"/>
      <c r="E57" s="66">
        <f>'1 Budgetskema (UDFYLDES)'!B57</f>
        <v>0</v>
      </c>
      <c r="F57" s="68"/>
      <c r="G57" s="429"/>
      <c r="H57" s="489"/>
      <c r="I57" s="471"/>
      <c r="J57" s="471"/>
      <c r="K57" s="296"/>
      <c r="L57" s="296"/>
      <c r="M57" s="296"/>
      <c r="N57" s="296"/>
      <c r="O57" s="321" t="s">
        <v>368</v>
      </c>
      <c r="P57" s="481" t="b">
        <f>'1 Budgetskema (UDFYLDES)'!B147&gt;0</f>
        <v>0</v>
      </c>
      <c r="Q57" s="487" t="b">
        <f>AND(P23,P57)</f>
        <v>0</v>
      </c>
      <c r="R57" s="311"/>
      <c r="S57" s="286"/>
      <c r="T57" s="473" t="e">
        <f t="shared" si="12"/>
        <v>#VALUE!</v>
      </c>
      <c r="U57" s="473" t="e">
        <f t="shared" si="13"/>
        <v>#VALUE!</v>
      </c>
      <c r="V57" s="473">
        <f t="shared" si="14"/>
        <v>0</v>
      </c>
      <c r="W57" s="468">
        <f t="shared" si="15"/>
        <v>0</v>
      </c>
      <c r="X57" s="468">
        <f t="shared" si="16"/>
        <v>0</v>
      </c>
      <c r="Y57" s="247"/>
      <c r="Z57" s="376" t="str">
        <f>IF(OR('1 Budgetskema (UDFYLDES)'!$B39="",'1 Budgetskema (UDFYLDES)'!$C39=""),"","Lille virksomhed")</f>
        <v/>
      </c>
      <c r="AA57" s="376" t="s">
        <v>98</v>
      </c>
      <c r="AB57" s="376" t="s">
        <v>90</v>
      </c>
      <c r="AC57" s="376" t="s">
        <v>390</v>
      </c>
      <c r="AD57" s="376" t="str">
        <f>IF('1 Budgetskema (UDFYLDES)'!$D39="","",IF('1 Budgetskema (UDFYLDES)'!$D39="Forsknings- og videnformidlingsinstitution","Forskning","Videnudvekslings- og informationsaktioner"))</f>
        <v/>
      </c>
      <c r="AE57" s="376" t="str">
        <f>IF('1 Budgetskema (UDFYLDES)'!$D39="","",IF('1 Budgetskema (UDFYLDES)'!$D39="Forsknings- og videnformidlingsinstitution","","Grundforskning"))</f>
        <v/>
      </c>
      <c r="AF57" s="470" t="str">
        <f>IF('1 Budgetskema (UDFYLDES)'!$D39="","","Netværk i akvakulturerhvervet")</f>
        <v/>
      </c>
      <c r="AG57" s="457" t="str">
        <f>IF(NOT(ISERROR(MATCH("Selvfinansieret",B$49,0))),"",IF(NOT(ISERROR(MATCH(B$49,{"ABER"},0))),$AD57,IF(NOT(ISERROR(MATCH(B$49,{"GBER"},0))),$AE57,IF(NOT(ISERROR(MATCH(B$49,{"FIBER"},0))),$AF57,IF(NOT(ISERROR(MATCH(B$49,{"Ej statsstøtte"},0))),$AB57,IF(NOT(ISERROR(MATCH(B$49,{"De minimis (Landbrug)"},0))),$AC57,IF(NOT(ISERROR(MATCH(B$49,{"De minimis (Generel)"},0))),$AC57,IF(NOT(ISERROR(MATCH(B$49,{"De minimis (Fiskeri og akvakultur)"},0))),$AC57,""))))))))</f>
        <v/>
      </c>
      <c r="AH57" s="300" t="str">
        <f>IF('1 Budgetskema (UDFYLDES)'!$D39="","",IF('1 Budgetskema (UDFYLDES)'!$D39="Offentlig institution","Ej statsstøtte","ABER"))</f>
        <v/>
      </c>
      <c r="AI57" s="247" t="s">
        <v>88</v>
      </c>
      <c r="AJ57" s="391"/>
      <c r="AK57" s="402"/>
      <c r="AL57" s="402"/>
      <c r="AM57" s="402"/>
      <c r="AN57" s="402"/>
      <c r="AO57" s="402"/>
      <c r="AP57" s="402"/>
      <c r="AQ57" s="402"/>
      <c r="AR57" s="402"/>
      <c r="AS57" s="402"/>
      <c r="AT57" s="402"/>
      <c r="AU57" s="402"/>
      <c r="AV57" s="402"/>
      <c r="AW57" s="402"/>
      <c r="AX57" s="402"/>
      <c r="AY57" s="402"/>
      <c r="AZ57" s="402"/>
      <c r="BA57" s="402"/>
      <c r="BB57" s="402"/>
      <c r="BC57" s="402"/>
      <c r="BD57" s="402"/>
      <c r="BE57" s="402"/>
      <c r="BF57" s="402"/>
      <c r="BG57" s="402"/>
      <c r="BH57" s="402"/>
      <c r="BI57" s="402"/>
      <c r="BJ57" s="402"/>
      <c r="BK57" s="402"/>
      <c r="BL57" s="402"/>
      <c r="BM57" s="402"/>
      <c r="BN57" s="402"/>
      <c r="BO57" s="402"/>
    </row>
    <row r="58" spans="1:67" ht="15" customHeight="1">
      <c r="A58" s="194" t="s">
        <v>10</v>
      </c>
      <c r="B58" s="277">
        <f t="shared" si="17"/>
        <v>0</v>
      </c>
      <c r="C58" s="277">
        <f t="shared" si="11"/>
        <v>0</v>
      </c>
      <c r="D58" s="277"/>
      <c r="E58" s="66">
        <f>'1 Budgetskema (UDFYLDES)'!B59</f>
        <v>0</v>
      </c>
      <c r="F58" s="68"/>
      <c r="G58" s="429"/>
      <c r="H58" s="489"/>
      <c r="I58" s="471"/>
      <c r="J58" s="496" t="s">
        <v>400</v>
      </c>
      <c r="K58" s="497"/>
      <c r="L58" s="498"/>
      <c r="M58" s="296"/>
      <c r="N58" s="296"/>
      <c r="O58" s="321" t="s">
        <v>368</v>
      </c>
      <c r="P58" s="481" t="b">
        <f>'1 Budgetskema (UDFYLDES)'!B149&gt;0</f>
        <v>0</v>
      </c>
      <c r="Q58" s="487" t="b">
        <f>AND(P23,P58)</f>
        <v>0</v>
      </c>
      <c r="R58" s="311"/>
      <c r="S58" s="286"/>
      <c r="T58" s="473" t="e">
        <f t="shared" si="12"/>
        <v>#VALUE!</v>
      </c>
      <c r="U58" s="473" t="e">
        <f t="shared" si="13"/>
        <v>#VALUE!</v>
      </c>
      <c r="V58" s="473">
        <f t="shared" si="14"/>
        <v>0</v>
      </c>
      <c r="W58" s="468">
        <f t="shared" si="15"/>
        <v>0</v>
      </c>
      <c r="X58" s="468">
        <f t="shared" si="16"/>
        <v>0</v>
      </c>
      <c r="Y58" s="457"/>
      <c r="Z58" s="376" t="str">
        <f>IF(OR('1 Budgetskema (UDFYLDES)'!$B39="",'1 Budgetskema (UDFYLDES)'!$C39=""),"","Mellemstor virksomhed")</f>
        <v/>
      </c>
      <c r="AA58" s="376" t="s">
        <v>99</v>
      </c>
      <c r="AB58" s="376" t="s">
        <v>91</v>
      </c>
      <c r="AC58" s="2" t="s">
        <v>391</v>
      </c>
      <c r="AD58" s="376" t="str">
        <f>IF('1 Budgetskema (UDFYLDES)'!$D39="","",IF('1 Budgetskema (UDFYLDES)'!$D39="Forsknings- og videnformidlingsinstitution","Udvikling","Konsulentbistand"))</f>
        <v/>
      </c>
      <c r="AE58" s="376" t="str">
        <f>IF('1 Budgetskema (UDFYLDES)'!$D39="","",IF('1 Budgetskema (UDFYLDES)'!$D39="Forsknings- og videnformidlingsinstitution","","Industriel forskning"))</f>
        <v/>
      </c>
      <c r="AF58" s="470" t="str">
        <f>IF('1 Budgetskema (UDFYLDES)'!$D39="","","Konsulentbistand")</f>
        <v/>
      </c>
      <c r="AG58" s="457" t="str">
        <f>IF(NOT(ISERROR(MATCH("Selvfinansieret",B$49,0))),"",IF(NOT(ISERROR(MATCH(B$49,{"ABER"},0))),$AD58,IF(NOT(ISERROR(MATCH(B$49,{"GBER"},0))),$AE58,IF(NOT(ISERROR(MATCH(B$49,{"FIBER"},0))),$AF58,IF(NOT(ISERROR(MATCH(B$49,{"Ej statsstøtte"},0))),$AB58,IF(NOT(ISERROR(MATCH(B$49,{"De minimis (Landbrug)"},0))),$AC58,IF(NOT(ISERROR(MATCH(B$49,{"De minimis (Generel)"},0))),$AC58,IF(NOT(ISERROR(MATCH(B$49,{"De minimis (Fiskeri og akvakultur)"},0))),$AC58,""))))))))</f>
        <v/>
      </c>
      <c r="AH58" s="300" t="str">
        <f>IF('1 Budgetskema (UDFYLDES)'!$D39="","",IF('1 Budgetskema (UDFYLDES)'!$D39="Offentlig institution",$AI60,IF('1 Budgetskema (UDFYLDES)'!$D39="Forsknings- og videnformidlingsinstitution",$AI63,$AI58)))</f>
        <v/>
      </c>
      <c r="AI58" s="247" t="s">
        <v>108</v>
      </c>
      <c r="AJ58" s="391"/>
      <c r="AK58" s="402"/>
      <c r="AL58" s="402"/>
      <c r="AM58" s="402"/>
      <c r="AN58" s="402"/>
      <c r="AO58" s="402"/>
      <c r="AP58" s="402"/>
      <c r="AQ58" s="402"/>
      <c r="AR58" s="402"/>
      <c r="AS58" s="402"/>
      <c r="AT58" s="402"/>
      <c r="AU58" s="402"/>
      <c r="AV58" s="402"/>
      <c r="AW58" s="402"/>
      <c r="AX58" s="402"/>
      <c r="AY58" s="402"/>
      <c r="AZ58" s="402"/>
      <c r="BA58" s="402"/>
      <c r="BB58" s="402"/>
      <c r="BC58" s="402"/>
      <c r="BD58" s="402"/>
      <c r="BE58" s="402"/>
      <c r="BF58" s="402"/>
      <c r="BG58" s="402"/>
      <c r="BH58" s="402"/>
      <c r="BI58" s="402"/>
      <c r="BJ58" s="402"/>
      <c r="BK58" s="402"/>
      <c r="BL58" s="402"/>
      <c r="BM58" s="402"/>
      <c r="BN58" s="402"/>
      <c r="BO58" s="402"/>
    </row>
    <row r="59" spans="1:67" ht="15.75" customHeight="1">
      <c r="A59" s="194" t="s">
        <v>55</v>
      </c>
      <c r="B59" s="277">
        <f t="shared" si="17"/>
        <v>0</v>
      </c>
      <c r="C59" s="277">
        <f t="shared" si="11"/>
        <v>0</v>
      </c>
      <c r="D59" s="277"/>
      <c r="E59" s="66">
        <f>'1 Budgetskema (UDFYLDES)'!B61</f>
        <v>0</v>
      </c>
      <c r="F59" s="68"/>
      <c r="G59" s="429"/>
      <c r="H59" s="489"/>
      <c r="I59" s="471"/>
      <c r="J59" s="500" t="str">
        <f>IF(OR($B49=AI60,$B49=AI61,$B49=AI62),"","Ja")</f>
        <v>Ja</v>
      </c>
      <c r="K59" s="493" t="b">
        <f>AND($T$3,OR('1 Budgetskema (UDFYLDES)'!D41="Nej",'1 Budgetskema (UDFYLDES)'!D41=""))</f>
        <v>1</v>
      </c>
      <c r="L59" s="499"/>
      <c r="M59" s="296"/>
      <c r="N59" s="296"/>
      <c r="O59" s="321" t="s">
        <v>369</v>
      </c>
      <c r="P59" s="481" t="b">
        <f>'1 Budgetskema (UDFYLDES)'!B177&gt;0</f>
        <v>0</v>
      </c>
      <c r="Q59" s="487" t="b">
        <f>AND(P24,P59)</f>
        <v>0</v>
      </c>
      <c r="R59" s="311"/>
      <c r="S59" s="286"/>
      <c r="T59" s="473" t="e">
        <f t="shared" si="12"/>
        <v>#VALUE!</v>
      </c>
      <c r="U59" s="473" t="e">
        <f t="shared" si="13"/>
        <v>#VALUE!</v>
      </c>
      <c r="V59" s="473">
        <f t="shared" si="14"/>
        <v>0</v>
      </c>
      <c r="W59" s="468">
        <f t="shared" si="15"/>
        <v>0</v>
      </c>
      <c r="X59" s="468">
        <f t="shared" si="16"/>
        <v>0</v>
      </c>
      <c r="Y59" s="457"/>
      <c r="Z59" s="376" t="str">
        <f>IF(OR('1 Budgetskema (UDFYLDES)'!$B39="",'1 Budgetskema (UDFYLDES)'!$C39=""),"","Stor virksomhed")</f>
        <v/>
      </c>
      <c r="AA59" s="376"/>
      <c r="AB59" s="376" t="s">
        <v>92</v>
      </c>
      <c r="AC59" s="376" t="s">
        <v>206</v>
      </c>
      <c r="AD59" s="376" t="str">
        <f>IF('1 Budgetskema (UDFYLDES)'!$D39="","",IF('1 Budgetskema (UDFYLDES)'!$D39="Forsknings- og videnformidlingsinstitution","Videnudvekslings- og informationsaktioner","Fremstødsforanstaltninger"))</f>
        <v/>
      </c>
      <c r="AE59" s="376" t="str">
        <f>IF('1 Budgetskema (UDFYLDES)'!$D39="","",IF('1 Budgetskema (UDFYLDES)'!$D39="Forsknings- og videnformidlingsinstitution","","Eksperimentel udvikling"))</f>
        <v/>
      </c>
      <c r="AF59" s="472" t="str">
        <f>IF('1 Budgetskema (UDFYLDES)'!$D39="","","Afsætningsforanstaltninger")</f>
        <v/>
      </c>
      <c r="AG59" s="457" t="str">
        <f>IF(NOT(ISERROR(MATCH("Selvfinansieret",B$49,0))),"",IF(NOT(ISERROR(MATCH(B$49,{"ABER"},0))),$AD59,IF(NOT(ISERROR(MATCH(B$49,{"GBER"},0))),$AE59,IF(NOT(ISERROR(MATCH(B$49,{"FIBER"},0))),$AF59,IF(NOT(ISERROR(MATCH(B$49,{"Ej statsstøtte"},0))),$AB59,IF(NOT(ISERROR(MATCH(B$49,{"De minimis (Landbrug)"},0))),$AC59,IF(NOT(ISERROR(MATCH(B$49,{"De minimis (Generel)"},0))),$AC59,IF(NOT(ISERROR(MATCH(B$49,{"De minimis (Fiskeri og akvakultur)"},0))),$AC59,""))))))))</f>
        <v/>
      </c>
      <c r="AH59" s="300" t="str">
        <f>IF('1 Budgetskema (UDFYLDES)'!$D39="","",IF(OR('1 Budgetskema (UDFYLDES)'!$D39="Forsknings- og videnformidlingsinstitution",'1 Budgetskema (UDFYLDES)'!$D39="Stor virksomhed"),$AI60,IF('1 Budgetskema (UDFYLDES)'!$D39="Offentlig institution",$AI61,"FIBER")))</f>
        <v/>
      </c>
      <c r="AI59" s="247" t="s">
        <v>89</v>
      </c>
      <c r="AJ59" s="391"/>
      <c r="AK59" s="402"/>
      <c r="AL59" s="402"/>
      <c r="AM59" s="402"/>
      <c r="AN59" s="402"/>
      <c r="AO59" s="402"/>
      <c r="AP59" s="402"/>
      <c r="AQ59" s="402"/>
      <c r="AR59" s="402"/>
      <c r="AS59" s="402"/>
      <c r="AT59" s="402"/>
      <c r="AU59" s="402"/>
      <c r="AV59" s="402"/>
      <c r="AW59" s="402"/>
      <c r="AX59" s="402"/>
      <c r="AY59" s="402"/>
      <c r="AZ59" s="402"/>
      <c r="BA59" s="402"/>
      <c r="BB59" s="402"/>
      <c r="BC59" s="402"/>
      <c r="BD59" s="402"/>
      <c r="BE59" s="402"/>
      <c r="BF59" s="402"/>
      <c r="BG59" s="402"/>
      <c r="BH59" s="402"/>
      <c r="BI59" s="402"/>
      <c r="BJ59" s="402"/>
      <c r="BK59" s="402"/>
      <c r="BL59" s="402"/>
      <c r="BM59" s="402"/>
      <c r="BN59" s="402"/>
      <c r="BO59" s="402"/>
    </row>
    <row r="60" spans="1:67" ht="15" customHeight="1">
      <c r="A60" s="268" t="s">
        <v>13</v>
      </c>
      <c r="B60" s="66">
        <f>SUM(B53+B54+B55+B56-B57-B58+B59)</f>
        <v>0</v>
      </c>
      <c r="C60" s="66">
        <f>SUM(C53+C54+C55+C56-C57-C58+C59)</f>
        <v>0</v>
      </c>
      <c r="D60" s="66"/>
      <c r="E60" s="66">
        <f>SUM(B60:C60)</f>
        <v>0</v>
      </c>
      <c r="F60" s="188"/>
      <c r="G60" s="429"/>
      <c r="H60" s="489"/>
      <c r="I60" s="471"/>
      <c r="J60" s="500" t="str">
        <f>IF(OR($B49=AI60,$B49=AI61,$B49=AI62),"","Nej")</f>
        <v>Nej</v>
      </c>
      <c r="K60" s="493"/>
      <c r="L60" s="499"/>
      <c r="M60" s="296"/>
      <c r="N60" s="296"/>
      <c r="O60" s="321" t="s">
        <v>369</v>
      </c>
      <c r="P60" s="481" t="b">
        <f>'1 Budgetskema (UDFYLDES)'!B179&gt;0</f>
        <v>0</v>
      </c>
      <c r="Q60" s="487" t="b">
        <f>AND(P24,P60)</f>
        <v>0</v>
      </c>
      <c r="R60" s="376"/>
      <c r="S60" s="376"/>
      <c r="T60" s="473" t="e">
        <f t="shared" si="12"/>
        <v>#VALUE!</v>
      </c>
      <c r="U60" s="473" t="e">
        <f t="shared" si="13"/>
        <v>#VALUE!</v>
      </c>
      <c r="V60" s="473">
        <f t="shared" si="14"/>
        <v>0</v>
      </c>
      <c r="W60" s="468">
        <f t="shared" si="15"/>
        <v>0</v>
      </c>
      <c r="X60" s="468">
        <f t="shared" si="16"/>
        <v>0</v>
      </c>
      <c r="Y60" s="457"/>
      <c r="Z60" s="376" t="str">
        <f>IF(OR('1 Budgetskema (UDFYLDES)'!$B39="",'1 Budgetskema (UDFYLDES)'!$C39=""),"","Forsknings- og videnformidlingsinstitution")</f>
        <v/>
      </c>
      <c r="AA60" s="376"/>
      <c r="AB60" s="376" t="s">
        <v>93</v>
      </c>
      <c r="AC60" s="376" t="s">
        <v>85</v>
      </c>
      <c r="AD60" s="376" t="str">
        <f>IF('1 Budgetskema (UDFYLDES)'!$D39="","",IF(OR('1 Budgetskema (UDFYLDES)'!$D39="Forsknings- og videnformidlingsinstitution",'1 Budgetskema (UDFYLDES)'!$D39="Stor virksomhed"),"","Deltagelse i kvalitetsordninger"))</f>
        <v/>
      </c>
      <c r="AE60" s="376" t="str">
        <f>IF('1 Budgetskema (UDFYLDES)'!$D39="","",IF('1 Budgetskema (UDFYLDES)'!$D39="Forsknings- og videnformidlingsinstitution","","Gennemførlighedsundersøgelser"))</f>
        <v/>
      </c>
      <c r="AF60" s="462" t="str">
        <f>""</f>
        <v/>
      </c>
      <c r="AG60" s="457" t="str">
        <f>IF(NOT(ISERROR(MATCH("Selvfinansieret",B$49,0))),"",IF(NOT(ISERROR(MATCH(B$49,{"ABER"},0))),$AD60,IF(NOT(ISERROR(MATCH(B$49,{"GBER"},0))),$AE60,IF(NOT(ISERROR(MATCH(B$49,{"FIBER"},0))),$AF60,IF(NOT(ISERROR(MATCH(B$49,{"Ej statsstøtte"},0))),$AB60,IF(NOT(ISERROR(MATCH(B$49,{"De minimis (Landbrug)"},0))),$AC60,IF(NOT(ISERROR(MATCH(B$49,{"De minimis (Generel)"},0))),$AC60,IF(NOT(ISERROR(MATCH(B$49,{"De minimis (Fiskeri og akvakultur)"},0))),$AC60,""))))))))</f>
        <v/>
      </c>
      <c r="AH60" s="300" t="str">
        <f>IF('1 Budgetskema (UDFYLDES)'!$D39="","",IF(OR('1 Budgetskema (UDFYLDES)'!$D39="Forsknings- og videnformidlingsinstitution",'1 Budgetskema (UDFYLDES)'!$D39="Stor virksomhed"),$AI61,IF('1 Budgetskema (UDFYLDES)'!$D39="Offentlig institution",$AI62,"De minimis (Landbrug)")))</f>
        <v/>
      </c>
      <c r="AI60" s="247" t="s">
        <v>63</v>
      </c>
      <c r="AJ60" s="391"/>
      <c r="AK60" s="402"/>
      <c r="AL60" s="402"/>
      <c r="AM60" s="402"/>
      <c r="AN60" s="402"/>
      <c r="AO60" s="402"/>
      <c r="AP60" s="402"/>
      <c r="AQ60" s="402"/>
      <c r="AR60" s="402"/>
      <c r="AS60" s="402"/>
      <c r="AT60" s="402"/>
      <c r="AU60" s="402"/>
      <c r="AV60" s="402"/>
      <c r="AW60" s="402"/>
      <c r="AX60" s="402"/>
      <c r="AY60" s="402"/>
      <c r="AZ60" s="402"/>
      <c r="BA60" s="402"/>
      <c r="BB60" s="402"/>
      <c r="BC60" s="402"/>
      <c r="BD60" s="402"/>
      <c r="BE60" s="402"/>
      <c r="BF60" s="402"/>
      <c r="BG60" s="402"/>
      <c r="BH60" s="402"/>
      <c r="BI60" s="402"/>
      <c r="BJ60" s="402"/>
      <c r="BK60" s="402"/>
      <c r="BL60" s="402"/>
      <c r="BM60" s="402"/>
      <c r="BN60" s="402"/>
      <c r="BO60" s="402"/>
    </row>
    <row r="61" spans="1:67" ht="15.75" customHeight="1" thickBot="1">
      <c r="A61" s="269" t="s">
        <v>1</v>
      </c>
      <c r="B61" s="277">
        <f>IFERROR(IF(E61=0,0,X61),0)</f>
        <v>0</v>
      </c>
      <c r="C61" s="277">
        <f>IFERROR(E61-B61,0)</f>
        <v>0</v>
      </c>
      <c r="D61" s="277"/>
      <c r="E61" s="66">
        <f>'1 Budgetskema (UDFYLDES)'!B63</f>
        <v>0</v>
      </c>
      <c r="F61" s="68"/>
      <c r="G61" s="429"/>
      <c r="H61" s="489"/>
      <c r="I61" s="471"/>
      <c r="J61" s="500"/>
      <c r="K61" s="493"/>
      <c r="L61" s="499"/>
      <c r="M61" s="296"/>
      <c r="N61" s="296"/>
      <c r="O61" s="321" t="s">
        <v>370</v>
      </c>
      <c r="P61" s="481" t="b">
        <f>'1 Budgetskema (UDFYLDES)'!B207&gt;0</f>
        <v>0</v>
      </c>
      <c r="Q61" s="487" t="b">
        <f>AND(P25,P61)</f>
        <v>0</v>
      </c>
      <c r="R61" s="376"/>
      <c r="S61" s="376"/>
      <c r="T61" s="473" t="e">
        <f t="shared" si="12"/>
        <v>#VALUE!</v>
      </c>
      <c r="U61" s="473" t="e">
        <f t="shared" si="13"/>
        <v>#VALUE!</v>
      </c>
      <c r="V61" s="473">
        <f t="shared" si="14"/>
        <v>0</v>
      </c>
      <c r="W61" s="468">
        <f t="shared" si="15"/>
        <v>0</v>
      </c>
      <c r="X61" s="468">
        <f t="shared" si="16"/>
        <v>0</v>
      </c>
      <c r="Y61" s="457"/>
      <c r="Z61" s="376" t="str">
        <f>IF(OR('1 Budgetskema (UDFYLDES)'!$B39="",'1 Budgetskema (UDFYLDES)'!$C39=""),"","Offentlig institution")</f>
        <v/>
      </c>
      <c r="AA61" s="376"/>
      <c r="AB61" s="376" t="s">
        <v>360</v>
      </c>
      <c r="AC61" s="376" t="s">
        <v>384</v>
      </c>
      <c r="AD61" s="376" t="str">
        <f>IF('1 Budgetskema (UDFYLDES)'!$D39="","",IF(OR('1 Budgetskema (UDFYLDES)'!$D39="Forsknings- og videnformidlingsinstitution",'1 Budgetskema (UDFYLDES)'!$D39="Stor virksomhed"),"","Ny Deltagelse i kvalitetsordninger"))</f>
        <v/>
      </c>
      <c r="AE61" s="376" t="str">
        <f>IF('1 Budgetskema (UDFYLDES)'!$D39="","",IF('1 Budgetskema (UDFYLDES)'!$D39="Forsknings- og videnformidlingsinstitution","","Uddannelse"))</f>
        <v/>
      </c>
      <c r="AF61" s="462" t="str">
        <f>""</f>
        <v/>
      </c>
      <c r="AG61" s="457" t="str">
        <f>IF(NOT(ISERROR(MATCH("Selvfinansieret",B$49,0))),"",IF(NOT(ISERROR(MATCH(B$49,{"ABER"},0))),$AD61,IF(NOT(ISERROR(MATCH(B$49,{"GBER"},0))),$AE61,IF(NOT(ISERROR(MATCH(B$49,{"FIBER"},0))),$AF61,IF(NOT(ISERROR(MATCH(B$49,{"Ej statsstøtte"},0))),$AB61,IF(NOT(ISERROR(MATCH(B$49,{"De minimis (Landbrug)"},0))),$AC61,IF(NOT(ISERROR(MATCH(B$49,{"De minimis (Generel)"},0))),$AC61,IF(NOT(ISERROR(MATCH(B$49,{"De minimis (Fiskeri og akvakultur)"},0))),$AC61,""))))))))</f>
        <v/>
      </c>
      <c r="AH61" s="300" t="str">
        <f>IF('1 Budgetskema (UDFYLDES)'!$D39="","",IF(OR('1 Budgetskema (UDFYLDES)'!$D39="Forsknings- og videnformidlingsinstitution",'1 Budgetskema (UDFYLDES)'!$D39="Stor virksomhed"),$AI62,IF('1 Budgetskema (UDFYLDES)'!$D39="Offentlig institution",$AI64,"De minimis (Generel)")))</f>
        <v/>
      </c>
      <c r="AI61" s="247" t="s">
        <v>397</v>
      </c>
      <c r="AJ61" s="391"/>
      <c r="AK61" s="402"/>
      <c r="AL61" s="402"/>
      <c r="AM61" s="402"/>
      <c r="AN61" s="402"/>
      <c r="AO61" s="402"/>
      <c r="AP61" s="402"/>
      <c r="AQ61" s="402"/>
      <c r="AR61" s="402"/>
      <c r="AS61" s="402"/>
      <c r="AT61" s="402"/>
      <c r="AU61" s="402"/>
      <c r="AV61" s="402"/>
      <c r="AW61" s="402"/>
      <c r="AX61" s="402"/>
      <c r="AY61" s="402"/>
      <c r="AZ61" s="402"/>
      <c r="BA61" s="402"/>
      <c r="BB61" s="402"/>
      <c r="BC61" s="402"/>
      <c r="BD61" s="402"/>
      <c r="BE61" s="402"/>
      <c r="BF61" s="402"/>
      <c r="BG61" s="402"/>
      <c r="BH61" s="402"/>
      <c r="BI61" s="402"/>
      <c r="BJ61" s="402"/>
      <c r="BK61" s="402"/>
      <c r="BL61" s="402"/>
      <c r="BM61" s="402"/>
      <c r="BN61" s="402"/>
      <c r="BO61" s="402"/>
    </row>
    <row r="62" spans="1:67" ht="15.75" customHeight="1" thickBot="1">
      <c r="A62" s="177" t="s">
        <v>0</v>
      </c>
      <c r="B62" s="551">
        <f>IF(B60+B61&lt;=0,0,B60+B61)</f>
        <v>0</v>
      </c>
      <c r="C62" s="551">
        <f>IF(C60+C61&lt;=0,0,C60+C61)</f>
        <v>0</v>
      </c>
      <c r="D62" s="279"/>
      <c r="E62" s="273">
        <f>SUM(E53+E54+E55+E56-E57-E58+E59)+E61</f>
        <v>0</v>
      </c>
      <c r="F62" s="264"/>
      <c r="G62" s="429"/>
      <c r="H62" s="489"/>
      <c r="I62" s="471"/>
      <c r="J62" s="501"/>
      <c r="K62" s="502"/>
      <c r="L62" s="503"/>
      <c r="M62" s="296"/>
      <c r="N62" s="296"/>
      <c r="O62" s="321" t="s">
        <v>370</v>
      </c>
      <c r="P62" s="481" t="b">
        <f>'1 Budgetskema (UDFYLDES)'!B209&gt;0</f>
        <v>0</v>
      </c>
      <c r="Q62" s="487" t="b">
        <f>AND(P25,P62)</f>
        <v>0</v>
      </c>
      <c r="R62" s="376"/>
      <c r="S62" s="376"/>
      <c r="T62" s="473" t="e">
        <f t="shared" si="12"/>
        <v>#VALUE!</v>
      </c>
      <c r="U62" s="473" t="e">
        <f t="shared" si="13"/>
        <v>#VALUE!</v>
      </c>
      <c r="V62" s="473">
        <f t="shared" si="14"/>
        <v>0</v>
      </c>
      <c r="W62" s="473"/>
      <c r="X62" s="468">
        <f t="shared" si="16"/>
        <v>0</v>
      </c>
      <c r="Y62" s="457"/>
      <c r="Z62" s="286"/>
      <c r="AA62" s="286"/>
      <c r="AB62" s="376" t="str">
        <f>""</f>
        <v/>
      </c>
      <c r="AC62" s="376" t="s">
        <v>95</v>
      </c>
      <c r="AD62" s="376" t="str">
        <f>""</f>
        <v/>
      </c>
      <c r="AE62" s="376" t="str">
        <f>IF('1 Budgetskema (UDFYLDES)'!$D39="","",IF('1 Budgetskema (UDFYLDES)'!$D39="Forsknings- og videnformidlingsinstitution","","Støtte til innovationsklynger"))</f>
        <v/>
      </c>
      <c r="AF62" s="462" t="str">
        <f>""</f>
        <v/>
      </c>
      <c r="AG62" s="457" t="str">
        <f>IF(NOT(ISERROR(MATCH("Selvfinansieret",B$49,0))),"",IF(NOT(ISERROR(MATCH(B$49,{"ABER"},0))),$AD62,IF(NOT(ISERROR(MATCH(B$49,{"GBER"},0))),$AE62,IF(NOT(ISERROR(MATCH(B$49,{"FIBER"},0))),$AF62,IF(NOT(ISERROR(MATCH(B$49,{"Ej statsstøtte"},0))),$AB62,IF(NOT(ISERROR(MATCH(B$49,{"De minimis (Landbrug)"},0))),$AC62,IF(NOT(ISERROR(MATCH(B$49,{"De minimis (Generel)"},0))),$AC62,IF(NOT(ISERROR(MATCH(B$49,{"De minimis (Fiskeri og akvakultur)"},0))),$AC62,""))))))))</f>
        <v/>
      </c>
      <c r="AH62" s="300" t="str">
        <f>IF(OR('1 Budgetskema (UDFYLDES)'!$D39="",'1 Budgetskema (UDFYLDES)'!$D39="Offentlig institution"),"",IF(OR('1 Budgetskema (UDFYLDES)'!$D39="Forsknings- og videnformidlingsinstitution",'1 Budgetskema (UDFYLDES)'!$D39="Stor virksomhed"),$AI64,"De minimis (Fiskeri og akvakultur)"))</f>
        <v/>
      </c>
      <c r="AI62" s="247" t="s">
        <v>64</v>
      </c>
      <c r="AJ62" s="391"/>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c r="BO62" s="402"/>
    </row>
    <row r="63" spans="1:67" s="2" customFormat="1" ht="15.75" thickBot="1">
      <c r="A63" s="549" t="s">
        <v>426</v>
      </c>
      <c r="B63" s="280">
        <f>B62</f>
        <v>0</v>
      </c>
      <c r="C63" s="552">
        <f>'1 Budgetskema (UDFYLDES)'!E41</f>
        <v>0</v>
      </c>
      <c r="D63" s="552">
        <f>'1 Budgetskema (UDFYLDES)'!F41</f>
        <v>0</v>
      </c>
      <c r="E63" s="270">
        <f>SUM(B53+B54+B55+B56-B57-B58+B59)</f>
        <v>0</v>
      </c>
      <c r="F63" s="189"/>
      <c r="G63" s="430"/>
      <c r="H63" s="430"/>
      <c r="I63" s="474"/>
      <c r="J63" s="493" t="s">
        <v>430</v>
      </c>
      <c r="K63" s="493"/>
      <c r="L63" s="493"/>
      <c r="M63" s="299"/>
      <c r="N63" s="299"/>
      <c r="O63" s="321" t="s">
        <v>371</v>
      </c>
      <c r="P63" s="481" t="b">
        <f>'1 Budgetskema (UDFYLDES)'!B237&gt;0</f>
        <v>0</v>
      </c>
      <c r="Q63" s="487" t="b">
        <f>AND(P26,P63)</f>
        <v>0</v>
      </c>
      <c r="R63" s="376"/>
      <c r="S63" s="376"/>
      <c r="T63" s="473"/>
      <c r="U63" s="473"/>
      <c r="V63" s="473"/>
      <c r="W63" s="473"/>
      <c r="X63" s="468"/>
      <c r="Y63" s="457"/>
      <c r="Z63" s="300"/>
      <c r="AA63" s="300"/>
      <c r="AB63" s="376" t="str">
        <f>""</f>
        <v/>
      </c>
      <c r="AC63" s="376" t="s">
        <v>86</v>
      </c>
      <c r="AD63" s="462" t="str">
        <f>""</f>
        <v/>
      </c>
      <c r="AE63" s="376" t="str">
        <f>IF('1 Budgetskema (UDFYLDES)'!$D39="","",IF(OR('1 Budgetskema (UDFYLDES)'!$D39="Forsknings- og videnformidlingsinstitution",'1 Budgetskema (UDFYLDES)'!$D39="Stor virksomhed"),"","Konsulentbistand"))</f>
        <v/>
      </c>
      <c r="AF63" s="462" t="str">
        <f>""</f>
        <v/>
      </c>
      <c r="AG63" s="457" t="str">
        <f>IF(NOT(ISERROR(MATCH("Selvfinansieret",B$49,0))),"",IF(NOT(ISERROR(MATCH(B$49,{"ABER"},0))),$AD63,IF(NOT(ISERROR(MATCH(B$49,{"GBER"},0))),$AE63,IF(NOT(ISERROR(MATCH(B$49,{"FIBER"},0))),$AF63,IF(NOT(ISERROR(MATCH(B$49,{"Ej statsstøtte"},0))),$AB63,IF(NOT(ISERROR(MATCH(B$49,{"De minimis (Landbrug)"},0))),$AC63,IF(NOT(ISERROR(MATCH(B$49,{"De minimis (Generel)"},0))),$AC63,IF(NOT(ISERROR(MATCH(B$49,{"De minimis (Fiskeri og akvakultur)"},0))),$AC63,""))))))))</f>
        <v/>
      </c>
      <c r="AH63" s="300" t="str">
        <f>IF(OR('1 Budgetskema (UDFYLDES)'!$D39="",'1 Budgetskema (UDFYLDES)'!$D39="Offentlig institution",'1 Budgetskema (UDFYLDES)'!$D39="Forsknings- og videnformidlingsinstitution",'1 Budgetskema (UDFYLDES)'!$D39="Stor virksomhed"),"","Selvfinansieret")</f>
        <v/>
      </c>
      <c r="AI63" s="247" t="s">
        <v>115</v>
      </c>
      <c r="AJ63" s="391"/>
      <c r="AK63" s="402"/>
      <c r="AL63" s="402"/>
      <c r="AM63" s="402"/>
      <c r="AN63" s="402"/>
      <c r="AO63" s="402"/>
      <c r="AP63" s="402"/>
      <c r="AQ63" s="402"/>
      <c r="AR63" s="402"/>
      <c r="AS63" s="402"/>
      <c r="AT63" s="402"/>
      <c r="AU63" s="402"/>
      <c r="AV63" s="402"/>
      <c r="AW63" s="402"/>
      <c r="AX63" s="402"/>
      <c r="AY63" s="402"/>
      <c r="AZ63" s="402"/>
      <c r="BA63" s="402"/>
      <c r="BB63" s="402"/>
      <c r="BC63" s="402"/>
      <c r="BD63" s="402"/>
      <c r="BE63" s="402"/>
      <c r="BF63" s="402"/>
      <c r="BG63" s="402"/>
      <c r="BH63" s="402"/>
      <c r="BI63" s="402"/>
      <c r="BJ63" s="402"/>
      <c r="BK63" s="402"/>
      <c r="BL63" s="402"/>
      <c r="BM63" s="402"/>
      <c r="BN63" s="402"/>
      <c r="BO63" s="402"/>
    </row>
    <row r="64" spans="1:67" s="2" customFormat="1" ht="15.75" thickBot="1">
      <c r="A64" s="393"/>
      <c r="B64" s="394"/>
      <c r="C64" s="394"/>
      <c r="D64" s="394"/>
      <c r="E64" s="395"/>
      <c r="F64" s="407"/>
      <c r="G64" s="430"/>
      <c r="H64" s="430"/>
      <c r="I64" s="474"/>
      <c r="J64" s="299" t="b">
        <f>OR(AND('1 Budgetskema (UDFYLDES)'!A39&gt;1,'1 Budgetskema (UDFYLDES)'!A39&lt;1000000000),'1 Budgetskema (UDFYLDES)'!A39&gt;9999999999)</f>
        <v>0</v>
      </c>
      <c r="K64" s="299"/>
      <c r="L64" s="299"/>
      <c r="M64" s="299"/>
      <c r="N64" s="299"/>
      <c r="O64" s="321" t="s">
        <v>371</v>
      </c>
      <c r="P64" s="481" t="b">
        <f>'1 Budgetskema (UDFYLDES)'!B239&gt;0</f>
        <v>0</v>
      </c>
      <c r="Q64" s="487" t="b">
        <f>AND(P26,P64)</f>
        <v>0</v>
      </c>
      <c r="R64" s="376"/>
      <c r="S64" s="376"/>
      <c r="T64" s="473"/>
      <c r="U64" s="473"/>
      <c r="V64" s="473"/>
      <c r="W64" s="473"/>
      <c r="X64" s="468"/>
      <c r="Y64" s="457"/>
      <c r="Z64" s="285"/>
      <c r="AA64" s="291"/>
      <c r="AB64" s="286" t="str">
        <f>""</f>
        <v/>
      </c>
      <c r="AC64" s="376" t="s">
        <v>87</v>
      </c>
      <c r="AD64" s="247" t="str">
        <f>""</f>
        <v/>
      </c>
      <c r="AE64" s="376" t="str">
        <f>IF('1 Budgetskema (UDFYLDES)'!$D39="","",IF(OR('1 Budgetskema (UDFYLDES)'!$D39="Forsknings- og videnformidlingsinstitution",'1 Budgetskema (UDFYLDES)'!$D39="Stor virksomhed"),"","Deltagelse i messer"))</f>
        <v/>
      </c>
      <c r="AF64" s="462" t="str">
        <f>""</f>
        <v/>
      </c>
      <c r="AG64" s="457" t="str">
        <f>IF(NOT(ISERROR(MATCH("Selvfinansieret",B$49,0))),"",IF(NOT(ISERROR(MATCH(B$49,{"ABER"},0))),$AD64,IF(NOT(ISERROR(MATCH(B$49,{"GBER"},0))),$AE64,IF(NOT(ISERROR(MATCH(B$49,{"FIBER"},0))),$AF64,IF(NOT(ISERROR(MATCH(B$49,{"Ej statsstøtte"},0))),$AB64,IF(NOT(ISERROR(MATCH(B$49,{"De minimis (Landbrug)"},0))),$AC64,IF(NOT(ISERROR(MATCH(B$49,{"De minimis (Generel)"},0))),$AC64,IF(NOT(ISERROR(MATCH(B$49,{"De minimis (Fiskeri og akvakultur)"},0))),$AC64,""))))))))</f>
        <v/>
      </c>
      <c r="AH64" s="300"/>
      <c r="AI64" s="247" t="s">
        <v>107</v>
      </c>
      <c r="AJ64" s="391"/>
      <c r="AK64" s="402"/>
      <c r="AL64" s="402"/>
      <c r="AM64" s="402"/>
      <c r="AN64" s="402"/>
      <c r="AO64" s="402"/>
      <c r="AP64" s="402"/>
      <c r="AQ64" s="402"/>
      <c r="AR64" s="402"/>
      <c r="AS64" s="402"/>
      <c r="AT64" s="402"/>
      <c r="AU64" s="402"/>
      <c r="AV64" s="402"/>
      <c r="AW64" s="402"/>
      <c r="AX64" s="402"/>
      <c r="AY64" s="402"/>
      <c r="AZ64" s="402"/>
      <c r="BA64" s="402"/>
      <c r="BB64" s="402"/>
      <c r="BC64" s="402"/>
      <c r="BD64" s="402"/>
      <c r="BE64" s="402"/>
      <c r="BF64" s="402"/>
      <c r="BG64" s="402"/>
      <c r="BH64" s="402"/>
      <c r="BI64" s="402"/>
      <c r="BJ64" s="402"/>
      <c r="BK64" s="402"/>
      <c r="BL64" s="402"/>
      <c r="BM64" s="402"/>
      <c r="BN64" s="402"/>
      <c r="BO64" s="402"/>
    </row>
    <row r="65" spans="1:67" s="2" customFormat="1" ht="15">
      <c r="A65" s="396"/>
      <c r="B65" s="397"/>
      <c r="C65" s="397"/>
      <c r="D65" s="397"/>
      <c r="E65" s="523" t="s">
        <v>402</v>
      </c>
      <c r="F65" s="271" t="str">
        <f>F50</f>
        <v/>
      </c>
      <c r="G65" s="430"/>
      <c r="H65" s="430"/>
      <c r="I65" s="474"/>
      <c r="J65" s="474"/>
      <c r="K65" s="299"/>
      <c r="L65" s="299"/>
      <c r="M65" s="299"/>
      <c r="N65" s="299"/>
      <c r="O65" s="321" t="s">
        <v>372</v>
      </c>
      <c r="P65" s="481" t="b">
        <f>'1 Budgetskema (UDFYLDES)'!B267&gt;0</f>
        <v>0</v>
      </c>
      <c r="Q65" s="487" t="b">
        <f>AND(P27,P65)</f>
        <v>0</v>
      </c>
      <c r="R65" s="376"/>
      <c r="S65" s="376"/>
      <c r="T65" s="473"/>
      <c r="U65" s="473"/>
      <c r="V65" s="473"/>
      <c r="W65" s="473"/>
      <c r="X65" s="473"/>
      <c r="Y65" s="457"/>
      <c r="Z65" s="457"/>
      <c r="AA65" s="247"/>
      <c r="AB65" s="286" t="str">
        <f>""</f>
        <v/>
      </c>
      <c r="AC65" s="376" t="s">
        <v>97</v>
      </c>
      <c r="AD65" s="247" t="str">
        <f>""</f>
        <v/>
      </c>
      <c r="AE65" s="247" t="str">
        <f>""</f>
        <v/>
      </c>
      <c r="AF65" s="462" t="str">
        <f>""</f>
        <v/>
      </c>
      <c r="AG65" s="457" t="str">
        <f>IF(NOT(ISERROR(MATCH("Selvfinansieret",B$49,0))),"",IF(NOT(ISERROR(MATCH(B$49,{"ABER"},0))),$AD65,IF(NOT(ISERROR(MATCH(B$49,{"GBER"},0))),$AE65,IF(NOT(ISERROR(MATCH(B$49,{"FIBER"},0))),$AF65,IF(NOT(ISERROR(MATCH(B$49,{"Ej statsstøtte"},0))),$AB65,IF(NOT(ISERROR(MATCH(B$49,{"De minimis (Landbrug)"},0))),$AC65,IF(NOT(ISERROR(MATCH(B$49,{"De minimis (Generel)"},0))),$AC65,IF(NOT(ISERROR(MATCH(B$49,{"De minimis (Fiskeri og akvakultur)"},0))),$AC65,""))))))))</f>
        <v/>
      </c>
      <c r="AH65" s="247"/>
      <c r="AI65" s="247"/>
      <c r="AJ65" s="391"/>
      <c r="AK65" s="402"/>
      <c r="AL65" s="402"/>
      <c r="AM65" s="402"/>
      <c r="AN65" s="402"/>
      <c r="AO65" s="402"/>
      <c r="AP65" s="402"/>
      <c r="AQ65" s="402"/>
      <c r="AR65" s="402"/>
      <c r="AS65" s="402"/>
      <c r="AT65" s="402"/>
      <c r="AU65" s="402"/>
      <c r="AV65" s="402"/>
      <c r="AW65" s="402"/>
      <c r="AX65" s="402"/>
      <c r="AY65" s="402"/>
      <c r="AZ65" s="402"/>
      <c r="BA65" s="402"/>
      <c r="BB65" s="402"/>
      <c r="BC65" s="402"/>
      <c r="BD65" s="402"/>
      <c r="BE65" s="402"/>
      <c r="BF65" s="402"/>
      <c r="BG65" s="402"/>
      <c r="BH65" s="402"/>
      <c r="BI65" s="402"/>
      <c r="BJ65" s="402"/>
      <c r="BK65" s="402"/>
      <c r="BL65" s="402"/>
      <c r="BM65" s="402"/>
      <c r="BN65" s="402"/>
      <c r="BO65" s="402"/>
    </row>
    <row r="66" spans="1:67" s="2" customFormat="1" ht="15">
      <c r="A66" s="396"/>
      <c r="B66" s="397"/>
      <c r="C66" s="397"/>
      <c r="D66" s="397"/>
      <c r="E66" s="524" t="s">
        <v>405</v>
      </c>
      <c r="F66" s="272" t="str">
        <f>IFERROR(IF(G51="",G52,IF(G51&lt;=0,0,IF(AND(G51&lt;F51,G52&lt;F51,G51&gt;0,G52&gt;0),(F51-(F51-G51)-(F51-G52)),G51))),"")</f>
        <v/>
      </c>
      <c r="G66" s="430"/>
      <c r="H66" s="430"/>
      <c r="I66" s="474"/>
      <c r="J66" s="474"/>
      <c r="K66" s="299"/>
      <c r="L66" s="299"/>
      <c r="M66" s="299"/>
      <c r="N66" s="299"/>
      <c r="O66" s="321" t="s">
        <v>372</v>
      </c>
      <c r="P66" s="481" t="b">
        <f>'1 Budgetskema (UDFYLDES)'!B269&gt;0</f>
        <v>0</v>
      </c>
      <c r="Q66" s="487" t="b">
        <f>AND(P27,P66)</f>
        <v>0</v>
      </c>
      <c r="R66" s="376"/>
      <c r="S66" s="376"/>
      <c r="T66" s="473"/>
      <c r="U66" s="473"/>
      <c r="V66" s="473"/>
      <c r="W66" s="473"/>
      <c r="X66" s="473"/>
      <c r="Y66" s="457"/>
      <c r="Z66" s="247"/>
      <c r="AA66" s="247"/>
      <c r="AB66" s="286" t="str">
        <f>""</f>
        <v/>
      </c>
      <c r="AC66" s="376" t="s">
        <v>109</v>
      </c>
      <c r="AD66" s="247" t="str">
        <f>""</f>
        <v/>
      </c>
      <c r="AE66" s="247" t="str">
        <f>""</f>
        <v/>
      </c>
      <c r="AF66" s="462" t="str">
        <f>""</f>
        <v/>
      </c>
      <c r="AG66" s="457" t="str">
        <f>IF(NOT(ISERROR(MATCH("Selvfinansieret",B$49,0))),"",IF(NOT(ISERROR(MATCH(B$49,{"ABER"},0))),$AD66,IF(NOT(ISERROR(MATCH(B$49,{"GBER"},0))),$AE66,IF(NOT(ISERROR(MATCH(B$49,{"FIBER"},0))),$AF66,IF(NOT(ISERROR(MATCH(B$49,{"Ej statsstøtte"},0))),$AB66,IF(NOT(ISERROR(MATCH(B$49,{"De minimis (Landbrug)"},0))),$AC66,IF(NOT(ISERROR(MATCH(B$49,{"De minimis (Generel)"},0))),$AC66,IF(NOT(ISERROR(MATCH(B$49,{"De minimis (Fiskeri og akvakultur)"},0))),$AC66,""))))))))</f>
        <v/>
      </c>
      <c r="AH66" s="247"/>
      <c r="AI66" s="247"/>
      <c r="AJ66" s="391"/>
      <c r="AK66" s="402"/>
      <c r="AL66" s="402"/>
      <c r="AM66" s="402"/>
      <c r="AN66" s="402"/>
      <c r="AO66" s="402"/>
      <c r="AP66" s="402"/>
      <c r="AQ66" s="402"/>
      <c r="AR66" s="402"/>
      <c r="AS66" s="402"/>
      <c r="AT66" s="402"/>
      <c r="AU66" s="402"/>
      <c r="AV66" s="402"/>
      <c r="AW66" s="402"/>
      <c r="AX66" s="402"/>
      <c r="AY66" s="402"/>
      <c r="AZ66" s="402"/>
      <c r="BA66" s="402"/>
      <c r="BB66" s="402"/>
      <c r="BC66" s="402"/>
      <c r="BD66" s="402"/>
      <c r="BE66" s="402"/>
      <c r="BF66" s="402"/>
      <c r="BG66" s="402"/>
      <c r="BH66" s="402"/>
      <c r="BI66" s="402"/>
      <c r="BJ66" s="402"/>
      <c r="BK66" s="402"/>
      <c r="BL66" s="402"/>
      <c r="BM66" s="402"/>
      <c r="BN66" s="402"/>
      <c r="BO66" s="402"/>
    </row>
    <row r="67" spans="1:67" ht="15">
      <c r="A67" s="406"/>
      <c r="B67" s="400"/>
      <c r="C67" s="400"/>
      <c r="D67" s="400"/>
      <c r="E67" s="525" t="s">
        <v>404</v>
      </c>
      <c r="F67" s="265" t="str">
        <f>IF($F48="","",IF($F48="Forsknings- og videnformidlingsinstitution",0.44,0.3))</f>
        <v/>
      </c>
      <c r="G67" s="431"/>
      <c r="H67" s="431"/>
      <c r="I67" s="475"/>
      <c r="J67" s="475"/>
      <c r="K67" s="304"/>
      <c r="L67" s="304"/>
      <c r="M67" s="304"/>
      <c r="N67" s="304"/>
      <c r="O67" s="320" t="s">
        <v>373</v>
      </c>
      <c r="P67" s="481" t="b">
        <f>'1 Budgetskema (UDFYLDES)'!B297&gt;0</f>
        <v>0</v>
      </c>
      <c r="Q67" s="487" t="b">
        <f>AND(P28,P67)</f>
        <v>0</v>
      </c>
      <c r="R67" s="376"/>
      <c r="S67" s="376"/>
      <c r="T67" s="473"/>
      <c r="U67" s="473"/>
      <c r="V67" s="473"/>
      <c r="W67" s="473"/>
      <c r="X67" s="473"/>
      <c r="Y67" s="247"/>
      <c r="Z67" s="247"/>
      <c r="AA67" s="247"/>
      <c r="AB67" s="247"/>
      <c r="AC67" s="247"/>
      <c r="AD67" s="247"/>
      <c r="AE67" s="247"/>
      <c r="AF67" s="247"/>
      <c r="AG67" s="247"/>
      <c r="AH67" s="247"/>
      <c r="AI67" s="247"/>
      <c r="AJ67" s="391"/>
      <c r="AK67" s="402"/>
      <c r="AL67" s="402"/>
      <c r="AM67" s="402"/>
      <c r="AN67" s="402"/>
      <c r="AO67" s="402"/>
      <c r="AP67" s="402"/>
      <c r="AQ67" s="402"/>
      <c r="AR67" s="402"/>
      <c r="AS67" s="402"/>
      <c r="AT67" s="402"/>
      <c r="AU67" s="402"/>
      <c r="AV67" s="402"/>
      <c r="AW67" s="402"/>
      <c r="AX67" s="402"/>
      <c r="AY67" s="402"/>
      <c r="AZ67" s="402"/>
      <c r="BA67" s="402"/>
      <c r="BB67" s="402"/>
      <c r="BC67" s="402"/>
      <c r="BD67" s="402"/>
      <c r="BE67" s="402"/>
      <c r="BF67" s="402"/>
      <c r="BG67" s="402"/>
      <c r="BH67" s="402"/>
      <c r="BI67" s="402"/>
      <c r="BJ67" s="402"/>
      <c r="BK67" s="402"/>
      <c r="BL67" s="402"/>
      <c r="BM67" s="402"/>
      <c r="BN67" s="402"/>
      <c r="BO67" s="402"/>
    </row>
    <row r="68" spans="1:67" ht="15.75" thickBot="1">
      <c r="A68" s="447" t="s">
        <v>51</v>
      </c>
      <c r="B68" s="448">
        <f>IFERROR(E62/$E$15,0)</f>
        <v>0</v>
      </c>
      <c r="C68" s="400"/>
      <c r="D68" s="400"/>
      <c r="E68" s="526" t="s">
        <v>403</v>
      </c>
      <c r="F68" s="266">
        <f>'1 Budgetskema (UDFYLDES)'!$C63</f>
        <v>0</v>
      </c>
      <c r="G68" s="431"/>
      <c r="H68" s="431"/>
      <c r="I68" s="475"/>
      <c r="J68" s="475"/>
      <c r="K68" s="304"/>
      <c r="L68" s="304"/>
      <c r="M68" s="304"/>
      <c r="N68" s="304"/>
      <c r="O68" s="320" t="s">
        <v>373</v>
      </c>
      <c r="P68" s="481" t="b">
        <f>'1 Budgetskema (UDFYLDES)'!B299&gt;0</f>
        <v>0</v>
      </c>
      <c r="Q68" s="487" t="b">
        <f>AND(P28,P68)</f>
        <v>0</v>
      </c>
      <c r="R68" s="376"/>
      <c r="S68" s="376"/>
      <c r="T68" s="473"/>
      <c r="U68" s="473"/>
      <c r="V68" s="473"/>
      <c r="W68" s="473"/>
      <c r="X68" s="473"/>
      <c r="Y68" s="247"/>
      <c r="Z68" s="247"/>
      <c r="AA68" s="247"/>
      <c r="AB68" s="247"/>
      <c r="AC68" s="247"/>
      <c r="AD68" s="247"/>
      <c r="AE68" s="247"/>
      <c r="AF68" s="247"/>
      <c r="AG68" s="247"/>
      <c r="AH68" s="247"/>
      <c r="AI68" s="247"/>
      <c r="AJ68" s="391"/>
      <c r="AK68" s="402"/>
      <c r="AL68" s="402"/>
      <c r="AM68" s="402"/>
      <c r="AN68" s="402"/>
      <c r="AO68" s="402"/>
      <c r="AP68" s="402"/>
      <c r="AQ68" s="402"/>
      <c r="AR68" s="402"/>
      <c r="AS68" s="402"/>
      <c r="AT68" s="402"/>
      <c r="AU68" s="402"/>
      <c r="AV68" s="402"/>
      <c r="AW68" s="402"/>
      <c r="AX68" s="402"/>
      <c r="AY68" s="402"/>
      <c r="AZ68" s="402"/>
      <c r="BA68" s="402"/>
      <c r="BB68" s="402"/>
      <c r="BC68" s="402"/>
      <c r="BD68" s="402"/>
      <c r="BE68" s="402"/>
      <c r="BF68" s="402"/>
      <c r="BG68" s="402"/>
      <c r="BH68" s="402"/>
      <c r="BI68" s="402"/>
      <c r="BJ68" s="402"/>
      <c r="BK68" s="402"/>
      <c r="BL68" s="402"/>
      <c r="BM68" s="402"/>
      <c r="BN68" s="402"/>
      <c r="BO68" s="402"/>
    </row>
    <row r="69" spans="1:67" ht="15.75" thickBot="1">
      <c r="A69" s="398"/>
      <c r="B69" s="399"/>
      <c r="C69" s="391"/>
      <c r="D69" s="391"/>
      <c r="E69" s="401"/>
      <c r="F69" s="391"/>
      <c r="G69" s="431"/>
      <c r="H69" s="431"/>
      <c r="I69" s="475"/>
      <c r="J69" s="475"/>
      <c r="K69" s="304"/>
      <c r="L69" s="304"/>
      <c r="M69" s="304"/>
      <c r="N69" s="304"/>
      <c r="O69" s="320" t="s">
        <v>374</v>
      </c>
      <c r="P69" s="481" t="b">
        <f>'1 Budgetskema (UDFYLDES)'!B327&gt;0</f>
        <v>0</v>
      </c>
      <c r="Q69" s="487" t="b">
        <f>AND(P29,P69)</f>
        <v>0</v>
      </c>
      <c r="R69" s="376"/>
      <c r="S69" s="376"/>
      <c r="T69" s="473"/>
      <c r="U69" s="473"/>
      <c r="V69" s="473"/>
      <c r="W69" s="473"/>
      <c r="X69" s="473"/>
      <c r="Y69" s="247"/>
      <c r="Z69" s="247"/>
      <c r="AA69" s="247"/>
      <c r="AB69" s="247"/>
      <c r="AC69" s="376"/>
      <c r="AD69" s="247"/>
      <c r="AE69" s="247"/>
      <c r="AF69" s="247"/>
      <c r="AG69" s="247"/>
      <c r="AH69" s="247"/>
      <c r="AI69" s="247"/>
      <c r="AJ69" s="391"/>
      <c r="AK69" s="402"/>
      <c r="AL69" s="402"/>
      <c r="AM69" s="402"/>
      <c r="AN69" s="402"/>
      <c r="AO69" s="402"/>
      <c r="AP69" s="402"/>
      <c r="AQ69" s="402"/>
      <c r="AR69" s="402"/>
      <c r="AS69" s="402"/>
      <c r="AT69" s="402"/>
      <c r="AU69" s="402"/>
      <c r="AV69" s="402"/>
      <c r="AW69" s="402"/>
      <c r="AX69" s="402"/>
      <c r="AY69" s="402"/>
      <c r="AZ69" s="402"/>
      <c r="BA69" s="402"/>
      <c r="BB69" s="402"/>
      <c r="BC69" s="402"/>
      <c r="BD69" s="402"/>
      <c r="BE69" s="402"/>
      <c r="BF69" s="402"/>
      <c r="BG69" s="402"/>
      <c r="BH69" s="402"/>
      <c r="BI69" s="402"/>
      <c r="BJ69" s="402"/>
      <c r="BK69" s="402"/>
      <c r="BL69" s="402"/>
      <c r="BM69" s="402"/>
      <c r="BN69" s="402"/>
      <c r="BO69" s="402"/>
    </row>
    <row r="70" spans="1:67" ht="15.75" hidden="1" thickBot="1">
      <c r="A70" s="398"/>
      <c r="B70" s="399"/>
      <c r="C70" s="391"/>
      <c r="D70" s="391"/>
      <c r="E70" s="401"/>
      <c r="F70" s="391"/>
      <c r="G70" s="431"/>
      <c r="H70" s="431"/>
      <c r="I70" s="475"/>
      <c r="J70" s="475"/>
      <c r="K70" s="304"/>
      <c r="L70" s="304"/>
      <c r="M70" s="304"/>
      <c r="N70" s="304"/>
      <c r="O70" s="320"/>
      <c r="P70" s="481" t="b">
        <f>'1 Budgetskema (UDFYLDES)'!B48&gt;0</f>
        <v>0</v>
      </c>
      <c r="Q70" s="487" t="b">
        <f t="shared" ref="Q70:Q77" si="18">AND(P43,P70)</f>
        <v>0</v>
      </c>
      <c r="R70" s="376"/>
      <c r="S70" s="376"/>
      <c r="T70" s="473"/>
      <c r="U70" s="473"/>
      <c r="V70" s="473"/>
      <c r="W70" s="473"/>
      <c r="X70" s="473"/>
      <c r="Y70" s="247"/>
      <c r="Z70" s="247"/>
      <c r="AA70" s="247"/>
      <c r="AB70" s="247"/>
      <c r="AC70" s="376"/>
      <c r="AD70" s="247"/>
      <c r="AE70" s="247"/>
      <c r="AF70" s="247"/>
      <c r="AG70" s="247"/>
      <c r="AH70" s="247"/>
      <c r="AI70" s="247"/>
      <c r="AJ70" s="391"/>
      <c r="AK70" s="402"/>
      <c r="AL70" s="402"/>
      <c r="AM70" s="402"/>
      <c r="AN70" s="402"/>
      <c r="AO70" s="402"/>
      <c r="AP70" s="402"/>
      <c r="AQ70" s="402"/>
      <c r="AR70" s="402"/>
      <c r="AS70" s="402"/>
      <c r="AT70" s="402"/>
      <c r="AU70" s="402"/>
      <c r="AV70" s="402"/>
      <c r="AW70" s="402"/>
      <c r="AX70" s="402"/>
      <c r="AY70" s="402"/>
      <c r="AZ70" s="402"/>
      <c r="BA70" s="402"/>
      <c r="BB70" s="402"/>
      <c r="BC70" s="402"/>
      <c r="BD70" s="402"/>
      <c r="BE70" s="402"/>
      <c r="BF70" s="402"/>
      <c r="BG70" s="402"/>
      <c r="BH70" s="402"/>
      <c r="BI70" s="402"/>
      <c r="BJ70" s="402"/>
      <c r="BK70" s="402"/>
      <c r="BL70" s="402"/>
      <c r="BM70" s="402"/>
      <c r="BN70" s="402"/>
      <c r="BO70" s="402"/>
    </row>
    <row r="71" spans="1:67" ht="15.75" hidden="1" thickBot="1">
      <c r="A71" s="398"/>
      <c r="B71" s="399"/>
      <c r="C71" s="391"/>
      <c r="D71" s="391"/>
      <c r="E71" s="401"/>
      <c r="F71" s="391"/>
      <c r="G71" s="431"/>
      <c r="H71" s="431"/>
      <c r="I71" s="475"/>
      <c r="J71" s="475"/>
      <c r="K71" s="304"/>
      <c r="L71" s="304"/>
      <c r="M71" s="304"/>
      <c r="N71" s="304"/>
      <c r="O71" s="320"/>
      <c r="P71" s="481" t="b">
        <f>'1 Budgetskema (UDFYLDES)'!B49&gt;0</f>
        <v>0</v>
      </c>
      <c r="Q71" s="487" t="b">
        <f t="shared" si="18"/>
        <v>0</v>
      </c>
      <c r="R71" s="376"/>
      <c r="S71" s="376"/>
      <c r="T71" s="473"/>
      <c r="U71" s="473"/>
      <c r="V71" s="473"/>
      <c r="W71" s="473"/>
      <c r="X71" s="473"/>
      <c r="Y71" s="247"/>
      <c r="Z71" s="247"/>
      <c r="AA71" s="247"/>
      <c r="AB71" s="247"/>
      <c r="AC71" s="376"/>
      <c r="AD71" s="247"/>
      <c r="AE71" s="247"/>
      <c r="AF71" s="247"/>
      <c r="AG71" s="247"/>
      <c r="AH71" s="247"/>
      <c r="AI71" s="247"/>
      <c r="AJ71" s="391"/>
      <c r="AK71" s="402"/>
      <c r="AL71" s="402"/>
      <c r="AM71" s="402"/>
      <c r="AN71" s="402"/>
      <c r="AO71" s="402"/>
      <c r="AP71" s="402"/>
      <c r="AQ71" s="402"/>
      <c r="AR71" s="402"/>
      <c r="AS71" s="402"/>
      <c r="AT71" s="402"/>
      <c r="AU71" s="402"/>
      <c r="AV71" s="402"/>
      <c r="AW71" s="402"/>
      <c r="AX71" s="402"/>
      <c r="AY71" s="402"/>
      <c r="AZ71" s="402"/>
      <c r="BA71" s="402"/>
      <c r="BB71" s="402"/>
      <c r="BC71" s="402"/>
      <c r="BD71" s="402"/>
      <c r="BE71" s="402"/>
      <c r="BF71" s="402"/>
      <c r="BG71" s="402"/>
      <c r="BH71" s="402"/>
      <c r="BI71" s="402"/>
      <c r="BJ71" s="402"/>
      <c r="BK71" s="402"/>
      <c r="BL71" s="402"/>
      <c r="BM71" s="402"/>
      <c r="BN71" s="402"/>
      <c r="BO71" s="402"/>
    </row>
    <row r="72" spans="1:67" ht="15.75" hidden="1" thickBot="1">
      <c r="A72" s="398"/>
      <c r="B72" s="399"/>
      <c r="C72" s="391"/>
      <c r="D72" s="391"/>
      <c r="E72" s="401"/>
      <c r="F72" s="391"/>
      <c r="G72" s="431"/>
      <c r="H72" s="431"/>
      <c r="I72" s="475"/>
      <c r="J72" s="475"/>
      <c r="K72" s="304"/>
      <c r="L72" s="304"/>
      <c r="M72" s="304"/>
      <c r="N72" s="304"/>
      <c r="O72" s="320"/>
      <c r="P72" s="481" t="b">
        <f>'1 Budgetskema (UDFYLDES)'!B50&gt;0</f>
        <v>0</v>
      </c>
      <c r="Q72" s="487" t="b">
        <f t="shared" si="18"/>
        <v>0</v>
      </c>
      <c r="R72" s="376"/>
      <c r="S72" s="376"/>
      <c r="T72" s="473"/>
      <c r="U72" s="473"/>
      <c r="V72" s="473"/>
      <c r="W72" s="473"/>
      <c r="X72" s="473"/>
      <c r="Y72" s="247"/>
      <c r="Z72" s="247"/>
      <c r="AA72" s="247"/>
      <c r="AB72" s="247"/>
      <c r="AC72" s="376"/>
      <c r="AD72" s="247"/>
      <c r="AE72" s="247"/>
      <c r="AF72" s="247"/>
      <c r="AG72" s="247"/>
      <c r="AH72" s="247"/>
      <c r="AI72" s="247"/>
      <c r="AJ72" s="391"/>
      <c r="AK72" s="402"/>
      <c r="AL72" s="402"/>
      <c r="AM72" s="402"/>
      <c r="AN72" s="402"/>
      <c r="AO72" s="402"/>
      <c r="AP72" s="402"/>
      <c r="AQ72" s="402"/>
      <c r="AR72" s="402"/>
      <c r="AS72" s="402"/>
      <c r="AT72" s="402"/>
      <c r="AU72" s="402"/>
      <c r="AV72" s="402"/>
      <c r="AW72" s="402"/>
      <c r="AX72" s="402"/>
      <c r="AY72" s="402"/>
      <c r="AZ72" s="402"/>
      <c r="BA72" s="402"/>
      <c r="BB72" s="402"/>
      <c r="BC72" s="402"/>
      <c r="BD72" s="402"/>
      <c r="BE72" s="402"/>
      <c r="BF72" s="402"/>
      <c r="BG72" s="402"/>
      <c r="BH72" s="402"/>
      <c r="BI72" s="402"/>
      <c r="BJ72" s="402"/>
      <c r="BK72" s="402"/>
      <c r="BL72" s="402"/>
      <c r="BM72" s="402"/>
      <c r="BN72" s="402"/>
      <c r="BO72" s="402"/>
    </row>
    <row r="73" spans="1:67" ht="15.75" hidden="1" thickBot="1">
      <c r="A73" s="398"/>
      <c r="B73" s="399"/>
      <c r="C73" s="391"/>
      <c r="D73" s="391"/>
      <c r="E73" s="401"/>
      <c r="F73" s="391"/>
      <c r="G73" s="431"/>
      <c r="H73" s="431"/>
      <c r="I73" s="475"/>
      <c r="J73" s="475"/>
      <c r="K73" s="304"/>
      <c r="L73" s="304"/>
      <c r="M73" s="304"/>
      <c r="N73" s="304"/>
      <c r="O73" s="320"/>
      <c r="P73" s="481" t="b">
        <f>'1 Budgetskema (UDFYLDES)'!B51&gt;0</f>
        <v>0</v>
      </c>
      <c r="Q73" s="487" t="b">
        <f t="shared" si="18"/>
        <v>0</v>
      </c>
      <c r="R73" s="376"/>
      <c r="S73" s="376"/>
      <c r="T73" s="473"/>
      <c r="U73" s="473"/>
      <c r="V73" s="473"/>
      <c r="W73" s="473"/>
      <c r="X73" s="473"/>
      <c r="Y73" s="247"/>
      <c r="Z73" s="247"/>
      <c r="AA73" s="247"/>
      <c r="AB73" s="247"/>
      <c r="AC73" s="376"/>
      <c r="AD73" s="247"/>
      <c r="AE73" s="247"/>
      <c r="AF73" s="247"/>
      <c r="AG73" s="247"/>
      <c r="AH73" s="247"/>
      <c r="AI73" s="247"/>
      <c r="AJ73" s="391"/>
      <c r="AK73" s="402"/>
      <c r="AL73" s="402"/>
      <c r="AM73" s="402"/>
      <c r="AN73" s="402"/>
      <c r="AO73" s="402"/>
      <c r="AP73" s="402"/>
      <c r="AQ73" s="402"/>
      <c r="AR73" s="402"/>
      <c r="AS73" s="402"/>
      <c r="AT73" s="402"/>
      <c r="AU73" s="402"/>
      <c r="AV73" s="402"/>
      <c r="AW73" s="402"/>
      <c r="AX73" s="402"/>
      <c r="AY73" s="402"/>
      <c r="AZ73" s="402"/>
      <c r="BA73" s="402"/>
      <c r="BB73" s="402"/>
      <c r="BC73" s="402"/>
      <c r="BD73" s="402"/>
      <c r="BE73" s="402"/>
      <c r="BF73" s="402"/>
      <c r="BG73" s="402"/>
      <c r="BH73" s="402"/>
      <c r="BI73" s="402"/>
      <c r="BJ73" s="402"/>
      <c r="BK73" s="402"/>
      <c r="BL73" s="402"/>
      <c r="BM73" s="402"/>
      <c r="BN73" s="402"/>
      <c r="BO73" s="402"/>
    </row>
    <row r="74" spans="1:67" ht="15.75" hidden="1" thickBot="1">
      <c r="A74" s="398"/>
      <c r="B74" s="399"/>
      <c r="C74" s="391"/>
      <c r="D74" s="391"/>
      <c r="E74" s="401"/>
      <c r="F74" s="391"/>
      <c r="G74" s="431"/>
      <c r="H74" s="431"/>
      <c r="I74" s="475"/>
      <c r="J74" s="475"/>
      <c r="K74" s="304"/>
      <c r="L74" s="304"/>
      <c r="M74" s="304"/>
      <c r="N74" s="304"/>
      <c r="O74" s="320"/>
      <c r="P74" s="481" t="b">
        <f>'1 Budgetskema (UDFYLDES)'!B52&gt;0</f>
        <v>0</v>
      </c>
      <c r="Q74" s="487" t="b">
        <f t="shared" si="18"/>
        <v>0</v>
      </c>
      <c r="R74" s="376"/>
      <c r="S74" s="376"/>
      <c r="T74" s="473"/>
      <c r="U74" s="473"/>
      <c r="V74" s="473"/>
      <c r="W74" s="473"/>
      <c r="X74" s="473"/>
      <c r="Y74" s="247"/>
      <c r="Z74" s="247"/>
      <c r="AA74" s="247"/>
      <c r="AB74" s="247"/>
      <c r="AC74" s="376"/>
      <c r="AD74" s="247"/>
      <c r="AE74" s="247"/>
      <c r="AF74" s="247"/>
      <c r="AG74" s="247"/>
      <c r="AH74" s="247"/>
      <c r="AI74" s="247"/>
      <c r="AJ74" s="391"/>
      <c r="AK74" s="402"/>
      <c r="AL74" s="402"/>
      <c r="AM74" s="402"/>
      <c r="AN74" s="402"/>
      <c r="AO74" s="402"/>
      <c r="AP74" s="402"/>
      <c r="AQ74" s="402"/>
      <c r="AR74" s="402"/>
      <c r="AS74" s="402"/>
      <c r="AT74" s="402"/>
      <c r="AU74" s="402"/>
      <c r="AV74" s="402"/>
      <c r="AW74" s="402"/>
      <c r="AX74" s="402"/>
      <c r="AY74" s="402"/>
      <c r="AZ74" s="402"/>
      <c r="BA74" s="402"/>
      <c r="BB74" s="402"/>
      <c r="BC74" s="402"/>
      <c r="BD74" s="402"/>
      <c r="BE74" s="402"/>
      <c r="BF74" s="402"/>
      <c r="BG74" s="402"/>
      <c r="BH74" s="402"/>
      <c r="BI74" s="402"/>
      <c r="BJ74" s="402"/>
      <c r="BK74" s="402"/>
      <c r="BL74" s="402"/>
      <c r="BM74" s="402"/>
      <c r="BN74" s="402"/>
      <c r="BO74" s="402"/>
    </row>
    <row r="75" spans="1:67" ht="15.75" hidden="1" thickBot="1">
      <c r="A75" s="398"/>
      <c r="B75" s="399"/>
      <c r="C75" s="391"/>
      <c r="D75" s="391"/>
      <c r="E75" s="401"/>
      <c r="F75" s="391"/>
      <c r="G75" s="431"/>
      <c r="H75" s="431"/>
      <c r="I75" s="475"/>
      <c r="J75" s="475"/>
      <c r="K75" s="304"/>
      <c r="L75" s="304"/>
      <c r="M75" s="304"/>
      <c r="N75" s="304"/>
      <c r="O75" s="320"/>
      <c r="P75" s="481" t="b">
        <f>'1 Budgetskema (UDFYLDES)'!B53&gt;0</f>
        <v>0</v>
      </c>
      <c r="Q75" s="487" t="b">
        <f t="shared" si="18"/>
        <v>0</v>
      </c>
      <c r="R75" s="376"/>
      <c r="S75" s="376"/>
      <c r="T75" s="473"/>
      <c r="U75" s="473"/>
      <c r="V75" s="473"/>
      <c r="W75" s="473"/>
      <c r="X75" s="473"/>
      <c r="Y75" s="247"/>
      <c r="Z75" s="247"/>
      <c r="AA75" s="247"/>
      <c r="AB75" s="247"/>
      <c r="AC75" s="376"/>
      <c r="AD75" s="247"/>
      <c r="AE75" s="247"/>
      <c r="AF75" s="247"/>
      <c r="AG75" s="247"/>
      <c r="AH75" s="247"/>
      <c r="AI75" s="247"/>
      <c r="AJ75" s="391"/>
      <c r="AK75" s="402"/>
      <c r="AL75" s="402"/>
      <c r="AM75" s="402"/>
      <c r="AN75" s="402"/>
      <c r="AO75" s="402"/>
      <c r="AP75" s="402"/>
      <c r="AQ75" s="402"/>
      <c r="AR75" s="402"/>
      <c r="AS75" s="402"/>
      <c r="AT75" s="402"/>
      <c r="AU75" s="402"/>
      <c r="AV75" s="402"/>
      <c r="AW75" s="402"/>
      <c r="AX75" s="402"/>
      <c r="AY75" s="402"/>
      <c r="AZ75" s="402"/>
      <c r="BA75" s="402"/>
      <c r="BB75" s="402"/>
      <c r="BC75" s="402"/>
      <c r="BD75" s="402"/>
      <c r="BE75" s="402"/>
      <c r="BF75" s="402"/>
      <c r="BG75" s="402"/>
      <c r="BH75" s="402"/>
      <c r="BI75" s="402"/>
      <c r="BJ75" s="402"/>
      <c r="BK75" s="402"/>
      <c r="BL75" s="402"/>
      <c r="BM75" s="402"/>
      <c r="BN75" s="402"/>
      <c r="BO75" s="402"/>
    </row>
    <row r="76" spans="1:67" ht="15.75" hidden="1" thickBot="1">
      <c r="A76" s="398"/>
      <c r="B76" s="399"/>
      <c r="C76" s="391"/>
      <c r="D76" s="391"/>
      <c r="E76" s="401"/>
      <c r="F76" s="391"/>
      <c r="G76" s="431"/>
      <c r="H76" s="431"/>
      <c r="I76" s="475"/>
      <c r="J76" s="475"/>
      <c r="K76" s="304"/>
      <c r="L76" s="304"/>
      <c r="M76" s="304"/>
      <c r="N76" s="304"/>
      <c r="O76" s="320"/>
      <c r="P76" s="481" t="b">
        <f>'1 Budgetskema (UDFYLDES)'!B54&gt;0</f>
        <v>0</v>
      </c>
      <c r="Q76" s="487" t="b">
        <f t="shared" si="18"/>
        <v>0</v>
      </c>
      <c r="R76" s="376"/>
      <c r="S76" s="376"/>
      <c r="T76" s="473"/>
      <c r="U76" s="473"/>
      <c r="V76" s="473"/>
      <c r="W76" s="473"/>
      <c r="X76" s="473"/>
      <c r="Y76" s="247"/>
      <c r="Z76" s="247"/>
      <c r="AA76" s="247"/>
      <c r="AB76" s="247"/>
      <c r="AC76" s="376"/>
      <c r="AD76" s="247"/>
      <c r="AE76" s="247"/>
      <c r="AF76" s="247"/>
      <c r="AG76" s="247"/>
      <c r="AH76" s="247"/>
      <c r="AI76" s="247"/>
      <c r="AJ76" s="391"/>
      <c r="AK76" s="402"/>
      <c r="AL76" s="402"/>
      <c r="AM76" s="402"/>
      <c r="AN76" s="402"/>
      <c r="AO76" s="402"/>
      <c r="AP76" s="402"/>
      <c r="AQ76" s="402"/>
      <c r="AR76" s="402"/>
      <c r="AS76" s="402"/>
      <c r="AT76" s="402"/>
      <c r="AU76" s="402"/>
      <c r="AV76" s="402"/>
      <c r="AW76" s="402"/>
      <c r="AX76" s="402"/>
      <c r="AY76" s="402"/>
      <c r="AZ76" s="402"/>
      <c r="BA76" s="402"/>
      <c r="BB76" s="402"/>
      <c r="BC76" s="402"/>
      <c r="BD76" s="402"/>
      <c r="BE76" s="402"/>
      <c r="BF76" s="402"/>
      <c r="BG76" s="402"/>
      <c r="BH76" s="402"/>
      <c r="BI76" s="402"/>
      <c r="BJ76" s="402"/>
      <c r="BK76" s="402"/>
      <c r="BL76" s="402"/>
      <c r="BM76" s="402"/>
      <c r="BN76" s="402"/>
      <c r="BO76" s="402"/>
    </row>
    <row r="77" spans="1:67" ht="15.75" hidden="1" thickBot="1">
      <c r="A77" s="398"/>
      <c r="B77" s="399"/>
      <c r="C77" s="391"/>
      <c r="D77" s="391"/>
      <c r="E77" s="401"/>
      <c r="F77" s="391"/>
      <c r="G77" s="431"/>
      <c r="H77" s="431"/>
      <c r="I77" s="475"/>
      <c r="J77" s="475"/>
      <c r="K77" s="304"/>
      <c r="L77" s="304"/>
      <c r="M77" s="304"/>
      <c r="N77" s="304"/>
      <c r="O77" s="320"/>
      <c r="P77" s="481" t="b">
        <f>'1 Budgetskema (UDFYLDES)'!B55&gt;0</f>
        <v>0</v>
      </c>
      <c r="Q77" s="487" t="b">
        <f t="shared" si="18"/>
        <v>0</v>
      </c>
      <c r="R77" s="376"/>
      <c r="S77" s="376"/>
      <c r="T77" s="473"/>
      <c r="U77" s="473"/>
      <c r="V77" s="473"/>
      <c r="W77" s="473"/>
      <c r="X77" s="473"/>
      <c r="Y77" s="247"/>
      <c r="Z77" s="247"/>
      <c r="AA77" s="247"/>
      <c r="AB77" s="247"/>
      <c r="AC77" s="376"/>
      <c r="AD77" s="247"/>
      <c r="AE77" s="247"/>
      <c r="AF77" s="247"/>
      <c r="AG77" s="247"/>
      <c r="AH77" s="247"/>
      <c r="AI77" s="247"/>
      <c r="AJ77" s="391"/>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402"/>
      <c r="BH77" s="402"/>
      <c r="BI77" s="402"/>
      <c r="BJ77" s="402"/>
      <c r="BK77" s="402"/>
      <c r="BL77" s="402"/>
      <c r="BM77" s="402"/>
      <c r="BN77" s="402"/>
      <c r="BO77" s="402"/>
    </row>
    <row r="78" spans="1:67" ht="35.1" customHeight="1" thickTop="1">
      <c r="A78" s="382" t="s">
        <v>15</v>
      </c>
      <c r="B78" s="383" t="str">
        <f>IF('1 Budgetskema (UDFYLDES)'!C69="","",'1 Budgetskema (UDFYLDES)'!C69)</f>
        <v/>
      </c>
      <c r="C78" s="722" t="s">
        <v>424</v>
      </c>
      <c r="D78" s="384"/>
      <c r="E78" s="382" t="s">
        <v>18</v>
      </c>
      <c r="F78" s="383" t="str">
        <f>IF('1 Budgetskema (UDFYLDES)'!D69="","",'1 Budgetskema (UDFYLDES)'!D69)</f>
        <v/>
      </c>
      <c r="G78" s="433"/>
      <c r="H78" s="490"/>
      <c r="I78" s="478"/>
      <c r="J78" s="478"/>
      <c r="K78" s="457"/>
      <c r="L78" s="457"/>
      <c r="M78" s="457"/>
      <c r="N78" s="457"/>
      <c r="O78" s="320" t="s">
        <v>374</v>
      </c>
      <c r="P78" s="481" t="b">
        <f>'1 Budgetskema (UDFYLDES)'!B329&gt;0</f>
        <v>0</v>
      </c>
      <c r="Q78" s="487" t="b">
        <f>AND(P29,P78)</f>
        <v>0</v>
      </c>
      <c r="R78" s="290"/>
      <c r="S78" s="291"/>
      <c r="T78" s="473"/>
      <c r="U78" s="473"/>
      <c r="V78" s="473"/>
      <c r="W78" s="553"/>
      <c r="X78" s="473"/>
      <c r="Y78" s="247"/>
      <c r="Z78" s="457"/>
      <c r="AA78" s="247"/>
      <c r="AB78" s="247"/>
      <c r="AC78" s="247"/>
      <c r="AD78" s="247"/>
      <c r="AE78" s="457"/>
      <c r="AF78" s="247"/>
      <c r="AG78" s="247"/>
      <c r="AH78" s="247"/>
      <c r="AI78" s="247"/>
      <c r="AJ78" s="391"/>
      <c r="AK78" s="402"/>
      <c r="AL78" s="402"/>
      <c r="AM78" s="402"/>
      <c r="AN78" s="402"/>
      <c r="AO78" s="402"/>
      <c r="AP78" s="402"/>
      <c r="AQ78" s="402"/>
      <c r="AR78" s="402"/>
      <c r="AS78" s="402"/>
      <c r="AT78" s="402"/>
      <c r="AU78" s="402"/>
      <c r="AV78" s="402"/>
      <c r="AW78" s="402"/>
      <c r="AX78" s="402"/>
      <c r="AY78" s="402"/>
      <c r="AZ78" s="402"/>
      <c r="BA78" s="402"/>
      <c r="BB78" s="402"/>
      <c r="BC78" s="402"/>
      <c r="BD78" s="402"/>
      <c r="BE78" s="402"/>
      <c r="BF78" s="402"/>
      <c r="BG78" s="402"/>
      <c r="BH78" s="402"/>
      <c r="BI78" s="402"/>
      <c r="BJ78" s="402"/>
      <c r="BK78" s="402"/>
      <c r="BL78" s="402"/>
      <c r="BM78" s="402"/>
      <c r="BN78" s="402"/>
      <c r="BO78" s="402"/>
    </row>
    <row r="79" spans="1:67" ht="15">
      <c r="A79" s="404" t="s">
        <v>113</v>
      </c>
      <c r="B79" s="386" t="str">
        <f>IF('1 Budgetskema (UDFYLDES)'!E69="","",'1 Budgetskema (UDFYLDES)'!E69)</f>
        <v/>
      </c>
      <c r="C79" s="387"/>
      <c r="D79" s="387"/>
      <c r="E79" s="385" t="s">
        <v>100</v>
      </c>
      <c r="F79" s="386" t="str">
        <f>IF(ISBLANK($F$19),"Projektform skal vælges ved hovedansøger",$F$19)</f>
        <v/>
      </c>
      <c r="G79" s="433"/>
      <c r="H79" s="490"/>
      <c r="I79" s="485"/>
      <c r="J79" s="478"/>
      <c r="K79" s="457"/>
      <c r="L79" s="457"/>
      <c r="M79" s="457"/>
      <c r="N79" s="457"/>
      <c r="O79" s="320" t="s">
        <v>375</v>
      </c>
      <c r="P79" s="481" t="b">
        <f>'1 Budgetskema (UDFYLDES)'!B357&gt;0</f>
        <v>0</v>
      </c>
      <c r="Q79" s="487" t="b">
        <f>AND(P30,P79)</f>
        <v>0</v>
      </c>
      <c r="R79" s="290"/>
      <c r="S79" s="460"/>
      <c r="T79" s="473"/>
      <c r="U79" s="473"/>
      <c r="V79" s="473"/>
      <c r="W79" s="553"/>
      <c r="X79" s="554"/>
      <c r="Y79" s="247"/>
      <c r="Z79" s="457"/>
      <c r="AA79" s="247"/>
      <c r="AB79" s="247"/>
      <c r="AC79" s="247"/>
      <c r="AD79" s="247"/>
      <c r="AE79" s="457"/>
      <c r="AF79" s="247"/>
      <c r="AG79" s="247"/>
      <c r="AH79" s="247"/>
      <c r="AI79" s="247"/>
      <c r="AJ79" s="391"/>
      <c r="AK79" s="402"/>
      <c r="AL79" s="402"/>
      <c r="AM79" s="402"/>
      <c r="AN79" s="402"/>
      <c r="AO79" s="402"/>
      <c r="AP79" s="402"/>
      <c r="AQ79" s="402"/>
      <c r="AR79" s="402"/>
      <c r="AS79" s="402"/>
      <c r="AT79" s="402"/>
      <c r="AU79" s="402"/>
      <c r="AV79" s="402"/>
      <c r="AW79" s="402"/>
      <c r="AX79" s="402"/>
      <c r="AY79" s="402"/>
      <c r="AZ79" s="402"/>
      <c r="BA79" s="402"/>
      <c r="BB79" s="402"/>
      <c r="BC79" s="402"/>
      <c r="BD79" s="402"/>
      <c r="BE79" s="402"/>
      <c r="BF79" s="402"/>
      <c r="BG79" s="402"/>
      <c r="BH79" s="402"/>
      <c r="BI79" s="402"/>
      <c r="BJ79" s="402"/>
      <c r="BK79" s="402"/>
      <c r="BL79" s="402"/>
      <c r="BM79" s="402"/>
      <c r="BN79" s="402"/>
      <c r="BO79" s="402"/>
    </row>
    <row r="80" spans="1:67" ht="30">
      <c r="A80" s="385" t="s">
        <v>16</v>
      </c>
      <c r="B80" s="386" t="str">
        <f>IF('1 Budgetskema (UDFYLDES)'!F69="","",'1 Budgetskema (UDFYLDES)'!F69)</f>
        <v/>
      </c>
      <c r="C80" s="441" t="s">
        <v>399</v>
      </c>
      <c r="D80" s="385"/>
      <c r="E80" s="441" t="s">
        <v>17</v>
      </c>
      <c r="F80" s="442" t="str">
        <f>IFERROR(IF(NOT(ISERROR(MATCH(B79,{"ABER"},0))),INDEX(ABER_Tilskudsprocent_liste[#All],MATCH(B80,ABER_Tilskudsprocent_liste[[#All],[Typer af projekter og aktiviteter/ virksomhedsstørrelse]],0),MATCH(Z82,ABER_Tilskudsprocent_liste[#Headers],0)),IF(NOT(ISERROR(MATCH(B79,{"GBER"},0))),INDEX(GEBER_Tilskudsprocent_liste[#All],MATCH(B80,GEBER_Tilskudsprocent_liste[[#All],[Typer af projekter og aktiviteter/ virksomhedsstørrelse]],0),MATCH(Z82,GEBER_Tilskudsprocent_liste[#Headers],0)),IF(NOT(ISERROR(MATCH(B79,{"FIBER"},0))),INDEX(FIBER_Tilskudsprocent_liste[#All],MATCH(B80,FIBER_Tilskudsprocent_liste[[#All],[Typer af projekter og aktiviteter/ virksomhedsstørrelse]],0),MATCH(Z82,FIBER_Tilskudsprocent_liste[#Headers],0)),IF(NOT(ISERROR(MATCH(B79,{"Ej statsstøtte"},0))),INDEX(Liste_Ej_statsstøtte[#All],MATCH(B80,Liste_Ej_statsstøtte[[#All],[Typer af projekter og aktiviteter/ virksomhedsstørrelse]],0),MATCH(Z82,Liste_Ej_statsstøtte[#Headers],0)),"")))),"")</f>
        <v/>
      </c>
      <c r="G80" s="433" t="s">
        <v>119</v>
      </c>
      <c r="H80" s="491"/>
      <c r="I80" s="485" t="s">
        <v>122</v>
      </c>
      <c r="J80" s="478"/>
      <c r="K80" s="457"/>
      <c r="L80" s="457"/>
      <c r="M80" s="457"/>
      <c r="N80" s="457"/>
      <c r="O80" s="320" t="s">
        <v>375</v>
      </c>
      <c r="P80" s="481" t="b">
        <f>'1 Budgetskema (UDFYLDES)'!B559&gt;0</f>
        <v>0</v>
      </c>
      <c r="Q80" s="487" t="b">
        <f>AND(P30,P80)</f>
        <v>0</v>
      </c>
      <c r="R80" s="294"/>
      <c r="S80" s="460"/>
      <c r="T80" s="555" t="s">
        <v>342</v>
      </c>
      <c r="U80" s="555" t="s">
        <v>342</v>
      </c>
      <c r="V80" s="555" t="s">
        <v>342</v>
      </c>
      <c r="W80" s="555" t="s">
        <v>342</v>
      </c>
      <c r="X80" s="555" t="s">
        <v>342</v>
      </c>
      <c r="Y80" s="464" t="s">
        <v>342</v>
      </c>
      <c r="Z80" s="464" t="s">
        <v>342</v>
      </c>
      <c r="AA80" s="464" t="s">
        <v>342</v>
      </c>
      <c r="AB80" s="464" t="s">
        <v>342</v>
      </c>
      <c r="AC80" s="464" t="s">
        <v>342</v>
      </c>
      <c r="AD80" s="464" t="s">
        <v>342</v>
      </c>
      <c r="AE80" s="464" t="s">
        <v>342</v>
      </c>
      <c r="AF80" s="464" t="s">
        <v>342</v>
      </c>
      <c r="AG80" s="464" t="s">
        <v>342</v>
      </c>
      <c r="AH80" s="464" t="s">
        <v>342</v>
      </c>
      <c r="AI80" s="464" t="s">
        <v>342</v>
      </c>
      <c r="AJ80" s="391"/>
      <c r="AK80" s="402"/>
      <c r="AL80" s="402"/>
      <c r="AM80" s="402"/>
      <c r="AN80" s="402"/>
      <c r="AO80" s="402"/>
      <c r="AP80" s="402"/>
      <c r="AQ80" s="402"/>
      <c r="AR80" s="402"/>
      <c r="AS80" s="402"/>
      <c r="AT80" s="402"/>
      <c r="AU80" s="402"/>
      <c r="AV80" s="402"/>
      <c r="AW80" s="402"/>
      <c r="AX80" s="402"/>
      <c r="AY80" s="402"/>
      <c r="AZ80" s="402"/>
      <c r="BA80" s="402"/>
      <c r="BB80" s="402"/>
      <c r="BC80" s="402"/>
      <c r="BD80" s="402"/>
      <c r="BE80" s="402"/>
      <c r="BF80" s="402"/>
      <c r="BG80" s="402"/>
      <c r="BH80" s="402"/>
      <c r="BI80" s="402"/>
      <c r="BJ80" s="402"/>
      <c r="BK80" s="402"/>
      <c r="BL80" s="402"/>
      <c r="BM80" s="402"/>
      <c r="BN80" s="402"/>
      <c r="BO80" s="402"/>
    </row>
    <row r="81" spans="1:67" ht="15">
      <c r="A81" s="439" t="s">
        <v>394</v>
      </c>
      <c r="B81" s="441" t="str">
        <f>IF('1 Budgetskema (UDFYLDES)'!B69="","",'1 Budgetskema (UDFYLDES)'!B69)</f>
        <v/>
      </c>
      <c r="C81" s="440" t="str">
        <f>IF('1 Budgetskema (UDFYLDES)'!$A69="","",'1 Budgetskema (UDFYLDES)'!$A69)</f>
        <v/>
      </c>
      <c r="D81" s="385"/>
      <c r="E81" s="441"/>
      <c r="F81" s="443" t="str">
        <f>IFERROR(IF(NOT(ISERROR(MATCH(B79,{"ABER"},0))),INDEX(ABER_Tilskudsprocent_liste[#All],MATCH(B80,ABER_Tilskudsprocent_liste[[#All],[Typer af projekter og aktiviteter/ virksomhedsstørrelse]],0),MATCH(Z82,ABER_Tilskudsprocent_liste[#Headers],0)),IF(NOT(ISERROR(MATCH(B79,{"GBER"},0))),INDEX(GEBER_Tilskudsprocent_liste[#All],MATCH(B80,GEBER_Tilskudsprocent_liste[[#All],[Typer af projekter og aktiviteter/ virksomhedsstørrelse]],0),MATCH(Z82,GEBER_Tilskudsprocent_liste[#Headers],0)),IF(NOT(ISERROR(MATCH(B79,{"FIBER"},0))),INDEX(FIBER_Tilskudsprocent_liste[#All],MATCH(B80,FIBER_Tilskudsprocent_liste[[#All],[Typer af projekter og aktiviteter/ virksomhedsstørrelse]],0),MATCH(Z82,FIBER_Tilskudsprocent_liste[#Headers],0)),IF(NOT(ISERROR(MATCH(B79,{"Ej statsstøtte"},0))),INDEX(Liste_Ej_statsstøtte[#All],MATCH(B80,Liste_Ej_statsstøtte[[#All],[Typer af projekter og aktiviteter/ virksomhedsstørrelse]],0),MATCH(Z82,Liste_Ej_statsstøtte[#Headers],0)),"")))),"")</f>
        <v/>
      </c>
      <c r="G81" s="435" t="str">
        <f>IFERROR(IF(E92*(1-F81)-C93&lt;0,F81-((E92*F81+C93)-E92)/E92,""),"")</f>
        <v/>
      </c>
      <c r="H81" s="435" t="str">
        <f>IFERROR(IF(D93&lt;&gt;0,IF(D93=E92,0,IF(C93&gt;0,(F81-D93/E92)-G81,"HA")),IF(E92*(1-F81)-C93&lt;0,((F81-((E92*F81+C93+D93)-E92)/E92)),"")),"")</f>
        <v/>
      </c>
      <c r="I81" s="561" t="e">
        <f>H81-G82</f>
        <v>#VALUE!</v>
      </c>
      <c r="J81" s="478"/>
      <c r="K81" s="457"/>
      <c r="L81" s="457"/>
      <c r="M81" s="457"/>
      <c r="N81" s="457"/>
      <c r="O81" s="320" t="s">
        <v>376</v>
      </c>
      <c r="P81" s="481" t="b">
        <f>'1 Budgetskema (UDFYLDES)'!B387&gt;0</f>
        <v>0</v>
      </c>
      <c r="Q81" s="487" t="b">
        <f>AND(P31,P81)</f>
        <v>0</v>
      </c>
      <c r="R81" s="294"/>
      <c r="S81" s="460"/>
      <c r="T81" s="473" t="s">
        <v>121</v>
      </c>
      <c r="U81" s="473" t="s">
        <v>120</v>
      </c>
      <c r="V81" s="468" t="s">
        <v>118</v>
      </c>
      <c r="W81" s="468" t="s">
        <v>117</v>
      </c>
      <c r="X81" s="468" t="s">
        <v>105</v>
      </c>
      <c r="Y81" s="247"/>
      <c r="Z81" s="295" t="s">
        <v>102</v>
      </c>
      <c r="AA81" s="295" t="s">
        <v>100</v>
      </c>
      <c r="AB81" s="464" t="s">
        <v>209</v>
      </c>
      <c r="AC81" s="247"/>
      <c r="AD81" s="247"/>
      <c r="AE81" s="247"/>
      <c r="AF81" s="247"/>
      <c r="AG81" s="247"/>
      <c r="AH81" s="457"/>
      <c r="AI81" s="247"/>
      <c r="AJ81" s="391"/>
      <c r="AK81" s="402"/>
      <c r="AL81" s="402"/>
      <c r="AM81" s="402"/>
      <c r="AN81" s="402"/>
      <c r="AO81" s="402"/>
      <c r="AP81" s="402"/>
      <c r="AQ81" s="402"/>
      <c r="AR81" s="402"/>
      <c r="AS81" s="402"/>
      <c r="AT81" s="402"/>
      <c r="AU81" s="402"/>
      <c r="AV81" s="402"/>
      <c r="AW81" s="402"/>
      <c r="AX81" s="402"/>
      <c r="AY81" s="402"/>
      <c r="AZ81" s="402"/>
      <c r="BA81" s="402"/>
      <c r="BB81" s="402"/>
      <c r="BC81" s="402"/>
      <c r="BD81" s="402"/>
      <c r="BE81" s="402"/>
      <c r="BF81" s="402"/>
      <c r="BG81" s="402"/>
      <c r="BH81" s="402"/>
      <c r="BI81" s="402"/>
      <c r="BJ81" s="402"/>
      <c r="BK81" s="402"/>
      <c r="BL81" s="402"/>
      <c r="BM81" s="402"/>
      <c r="BN81" s="402"/>
      <c r="BO81" s="402"/>
    </row>
    <row r="82" spans="1:67" ht="15.75" thickBot="1">
      <c r="A82" s="392"/>
      <c r="B82" s="380" t="s">
        <v>57</v>
      </c>
      <c r="C82" s="379" t="s">
        <v>427</v>
      </c>
      <c r="D82" s="379" t="s">
        <v>428</v>
      </c>
      <c r="E82" s="379" t="s">
        <v>0</v>
      </c>
      <c r="F82" s="379" t="s">
        <v>9</v>
      </c>
      <c r="G82" s="571" t="e">
        <f>IF(F81=1,F81-((C93+D93)/E92),(F81-D93/E92))</f>
        <v>#VALUE!</v>
      </c>
      <c r="H82" s="431"/>
      <c r="I82" s="484"/>
      <c r="J82" s="475"/>
      <c r="K82" s="304"/>
      <c r="L82" s="304"/>
      <c r="M82" s="304"/>
      <c r="N82" s="304"/>
      <c r="O82" s="320" t="s">
        <v>376</v>
      </c>
      <c r="P82" s="481" t="b">
        <f>'1 Budgetskema (UDFYLDES)'!B389&gt;0</f>
        <v>0</v>
      </c>
      <c r="Q82" s="487" t="b">
        <f>AND(P31,P82)</f>
        <v>0</v>
      </c>
      <c r="R82" s="286"/>
      <c r="S82" s="286"/>
      <c r="T82" s="473"/>
      <c r="U82" s="473"/>
      <c r="V82" s="468"/>
      <c r="W82" s="468"/>
      <c r="X82" s="473"/>
      <c r="Y82" s="460"/>
      <c r="Z82" s="286" t="str">
        <f>CONCATENATE(F78," - ",AA82)</f>
        <v xml:space="preserve"> - </v>
      </c>
      <c r="AA82" s="376" t="str">
        <f>F79</f>
        <v/>
      </c>
      <c r="AB82" s="376"/>
      <c r="AC82" s="247"/>
      <c r="AD82" s="247"/>
      <c r="AE82" s="247"/>
      <c r="AF82" s="247"/>
      <c r="AG82" s="247"/>
      <c r="AH82" s="457"/>
      <c r="AI82" s="247"/>
      <c r="AJ82" s="391"/>
      <c r="AK82" s="402"/>
      <c r="AL82" s="402"/>
      <c r="AM82" s="402"/>
      <c r="AN82" s="402"/>
      <c r="AO82" s="402"/>
      <c r="AP82" s="402"/>
      <c r="AQ82" s="402"/>
      <c r="AR82" s="402"/>
      <c r="AS82" s="402"/>
      <c r="AT82" s="402"/>
      <c r="AU82" s="402"/>
      <c r="AV82" s="402"/>
      <c r="AW82" s="402"/>
      <c r="AX82" s="402"/>
      <c r="AY82" s="402"/>
      <c r="AZ82" s="402"/>
      <c r="BA82" s="402"/>
      <c r="BB82" s="402"/>
      <c r="BC82" s="402"/>
      <c r="BD82" s="402"/>
      <c r="BE82" s="402"/>
      <c r="BF82" s="402"/>
      <c r="BG82" s="402"/>
      <c r="BH82" s="402"/>
      <c r="BI82" s="402"/>
      <c r="BJ82" s="402"/>
      <c r="BK82" s="402"/>
      <c r="BL82" s="402"/>
      <c r="BM82" s="402"/>
      <c r="BN82" s="402"/>
      <c r="BO82" s="402"/>
    </row>
    <row r="83" spans="1:67" ht="15" customHeight="1">
      <c r="A83" s="267" t="s">
        <v>54</v>
      </c>
      <c r="B83" s="277">
        <f>IFERROR(IF(E83=0,0,X83),0)</f>
        <v>0</v>
      </c>
      <c r="C83" s="276">
        <f>IFERROR(E83-B83,0)</f>
        <v>0</v>
      </c>
      <c r="D83" s="276"/>
      <c r="E83" s="278">
        <f>'1 Budgetskema (UDFYLDES)'!B77</f>
        <v>0</v>
      </c>
      <c r="F83" s="18">
        <f>SUM('1 Budgetskema (UDFYLDES)'!D76:AV76)</f>
        <v>0</v>
      </c>
      <c r="G83" s="429"/>
      <c r="H83" s="489"/>
      <c r="I83" s="548"/>
      <c r="J83" s="471"/>
      <c r="K83" s="296"/>
      <c r="L83" s="296"/>
      <c r="M83" s="296"/>
      <c r="N83" s="296"/>
      <c r="O83" s="321" t="s">
        <v>377</v>
      </c>
      <c r="P83" s="481" t="b">
        <f>'1 Budgetskema (UDFYLDES)'!B417&gt;0</f>
        <v>0</v>
      </c>
      <c r="Q83" s="487" t="b">
        <f>AND(P32,P83)</f>
        <v>0</v>
      </c>
      <c r="R83" s="286"/>
      <c r="S83" s="286"/>
      <c r="T83" s="473" t="e">
        <f>((F$81-((E$92*F$81+C$93)-E$92)/E$92))*E83</f>
        <v>#VALUE!</v>
      </c>
      <c r="U83" s="473" t="e">
        <f>F$96*E83</f>
        <v>#VALUE!</v>
      </c>
      <c r="V83" s="473">
        <f>IFERROR(IF(E83=0,0,E83*G$81),0)</f>
        <v>0</v>
      </c>
      <c r="W83" s="468">
        <f>IF(E83=0,0,E83*F$80)</f>
        <v>0</v>
      </c>
      <c r="X83" s="468">
        <f t="shared" ref="X83:X92" si="19">IF(NOT(ISERROR(MATCH("Selvfinansieret",B$79,0))),0,IF(NOT(ISERROR(MATCH(B$79,AI$570:AI$572,0))),E83,IF(AND(D$93=0,C$93=0),W83,IF(AND(D$93&gt;0,C$93=0),U83,IF(AND(D$93&gt;0,C$93&gt;0,U83=0),0,IF(AND(V83&lt;&gt;0,V83&lt;U83),V83,U83))))))</f>
        <v>0</v>
      </c>
      <c r="Y83" s="247"/>
      <c r="Z83" s="247"/>
      <c r="AA83" s="247"/>
      <c r="AB83" s="376"/>
      <c r="AC83" s="247"/>
      <c r="AD83" s="247"/>
      <c r="AE83" s="247"/>
      <c r="AF83" s="247"/>
      <c r="AG83" s="247"/>
      <c r="AH83" s="247"/>
      <c r="AI83" s="247"/>
      <c r="AJ83" s="391"/>
      <c r="AK83" s="402"/>
      <c r="AL83" s="402"/>
      <c r="AM83" s="402"/>
      <c r="AN83" s="402"/>
      <c r="AO83" s="402"/>
      <c r="AP83" s="402"/>
      <c r="AQ83" s="402"/>
      <c r="AR83" s="402"/>
      <c r="AS83" s="402"/>
      <c r="AT83" s="402"/>
      <c r="AU83" s="402"/>
      <c r="AV83" s="402"/>
      <c r="AW83" s="402"/>
      <c r="AX83" s="402"/>
      <c r="AY83" s="402"/>
      <c r="AZ83" s="402"/>
      <c r="BA83" s="402"/>
      <c r="BB83" s="402"/>
      <c r="BC83" s="402"/>
      <c r="BD83" s="402"/>
      <c r="BE83" s="402"/>
      <c r="BF83" s="402"/>
      <c r="BG83" s="402"/>
      <c r="BH83" s="402"/>
      <c r="BI83" s="402"/>
      <c r="BJ83" s="402"/>
      <c r="BK83" s="402"/>
      <c r="BL83" s="402"/>
      <c r="BM83" s="402"/>
      <c r="BN83" s="402"/>
      <c r="BO83" s="402"/>
    </row>
    <row r="84" spans="1:67" ht="15" customHeight="1">
      <c r="A84" s="194" t="s">
        <v>3</v>
      </c>
      <c r="B84" s="277">
        <f>IFERROR(IF(E84=0,0,X84),0)</f>
        <v>0</v>
      </c>
      <c r="C84" s="277">
        <f t="shared" ref="C84:C89" si="20">IFERROR(E84-B84,0)</f>
        <v>0</v>
      </c>
      <c r="D84" s="277"/>
      <c r="E84" s="66">
        <f>'1 Budgetskema (UDFYLDES)'!B81</f>
        <v>0</v>
      </c>
      <c r="F84" s="68"/>
      <c r="G84" s="429"/>
      <c r="H84" s="489"/>
      <c r="I84" s="548"/>
      <c r="J84" s="471"/>
      <c r="K84" s="296"/>
      <c r="L84" s="296"/>
      <c r="M84" s="296"/>
      <c r="N84" s="296"/>
      <c r="O84" s="321" t="s">
        <v>377</v>
      </c>
      <c r="P84" s="481" t="b">
        <f>'1 Budgetskema (UDFYLDES)'!B419&gt;0</f>
        <v>0</v>
      </c>
      <c r="Q84" s="487" t="b">
        <f>AND(P32,P84)</f>
        <v>0</v>
      </c>
      <c r="R84" s="311"/>
      <c r="S84" s="286"/>
      <c r="T84" s="473" t="e">
        <f t="shared" ref="T84:T92" si="21">((F$81-((E$92*F$81+C$93)-E$92)/E$92))*E84</f>
        <v>#VALUE!</v>
      </c>
      <c r="U84" s="473" t="e">
        <f t="shared" ref="U84:U92" si="22">F$96*E84</f>
        <v>#VALUE!</v>
      </c>
      <c r="V84" s="473">
        <f t="shared" ref="V84:V92" si="23">IFERROR(IF(E84=0,0,E84*G$81),0)</f>
        <v>0</v>
      </c>
      <c r="W84" s="468">
        <f t="shared" ref="W84:W91" si="24">IF(E84=0,0,E84*F$80)</f>
        <v>0</v>
      </c>
      <c r="X84" s="468">
        <f t="shared" si="19"/>
        <v>0</v>
      </c>
      <c r="Y84" s="247"/>
      <c r="Z84" s="286"/>
      <c r="AA84" s="286"/>
      <c r="AB84" s="376"/>
      <c r="AC84" s="247"/>
      <c r="AD84" s="767" t="s">
        <v>101</v>
      </c>
      <c r="AE84" s="767"/>
      <c r="AF84" s="767"/>
      <c r="AG84" s="247"/>
      <c r="AH84" s="247"/>
      <c r="AI84" s="247"/>
      <c r="AJ84" s="391"/>
      <c r="AK84" s="402"/>
      <c r="AL84" s="402"/>
      <c r="AM84" s="402"/>
      <c r="AN84" s="402"/>
      <c r="AO84" s="402"/>
      <c r="AP84" s="402"/>
      <c r="AQ84" s="402"/>
      <c r="AR84" s="402"/>
      <c r="AS84" s="402"/>
      <c r="AT84" s="402"/>
      <c r="AU84" s="402"/>
      <c r="AV84" s="402"/>
      <c r="AW84" s="402"/>
      <c r="AX84" s="402"/>
      <c r="AY84" s="402"/>
      <c r="AZ84" s="402"/>
      <c r="BA84" s="402"/>
      <c r="BB84" s="402"/>
      <c r="BC84" s="402"/>
      <c r="BD84" s="402"/>
      <c r="BE84" s="402"/>
      <c r="BF84" s="402"/>
      <c r="BG84" s="402"/>
      <c r="BH84" s="402"/>
      <c r="BI84" s="402"/>
      <c r="BJ84" s="402"/>
      <c r="BK84" s="402"/>
      <c r="BL84" s="402"/>
      <c r="BM84" s="402"/>
      <c r="BN84" s="402"/>
      <c r="BO84" s="402"/>
    </row>
    <row r="85" spans="1:67" ht="15" customHeight="1">
      <c r="A85" s="194" t="s">
        <v>56</v>
      </c>
      <c r="B85" s="277">
        <f t="shared" ref="B85:B89" si="25">IFERROR(IF(E85=0,0,X85),0)</f>
        <v>0</v>
      </c>
      <c r="C85" s="277">
        <f t="shared" si="20"/>
        <v>0</v>
      </c>
      <c r="D85" s="277"/>
      <c r="E85" s="66">
        <f>'1 Budgetskema (UDFYLDES)'!B83</f>
        <v>0</v>
      </c>
      <c r="F85" s="68"/>
      <c r="G85" s="429"/>
      <c r="H85" s="489"/>
      <c r="I85" s="471"/>
      <c r="J85" s="471"/>
      <c r="K85" s="296"/>
      <c r="L85" s="296"/>
      <c r="M85" s="296"/>
      <c r="N85" s="296"/>
      <c r="O85" s="321" t="s">
        <v>378</v>
      </c>
      <c r="P85" s="481" t="b">
        <f>'1 Budgetskema (UDFYLDES)'!B447&gt;0</f>
        <v>0</v>
      </c>
      <c r="Q85" s="487" t="b">
        <f>AND(P33,P85)</f>
        <v>0</v>
      </c>
      <c r="R85" s="311"/>
      <c r="S85" s="286"/>
      <c r="T85" s="473" t="e">
        <f t="shared" si="21"/>
        <v>#VALUE!</v>
      </c>
      <c r="U85" s="473" t="e">
        <f t="shared" si="22"/>
        <v>#VALUE!</v>
      </c>
      <c r="V85" s="473">
        <f t="shared" si="23"/>
        <v>0</v>
      </c>
      <c r="W85" s="468">
        <f t="shared" si="24"/>
        <v>0</v>
      </c>
      <c r="X85" s="468">
        <f t="shared" si="19"/>
        <v>0</v>
      </c>
      <c r="Y85" s="247"/>
      <c r="Z85" s="286"/>
      <c r="AA85" s="286"/>
      <c r="AB85" s="376"/>
      <c r="AC85" s="247"/>
      <c r="AD85" s="247"/>
      <c r="AE85" s="247"/>
      <c r="AF85" s="247"/>
      <c r="AG85" s="247"/>
      <c r="AH85" s="247"/>
      <c r="AI85" s="247"/>
      <c r="AJ85" s="391"/>
      <c r="AK85" s="402"/>
      <c r="AL85" s="402"/>
      <c r="AM85" s="402"/>
      <c r="AN85" s="402"/>
      <c r="AO85" s="402"/>
      <c r="AP85" s="402"/>
      <c r="AQ85" s="402"/>
      <c r="AR85" s="402"/>
      <c r="AS85" s="402"/>
      <c r="AT85" s="402"/>
      <c r="AU85" s="402"/>
      <c r="AV85" s="402"/>
      <c r="AW85" s="402"/>
      <c r="AX85" s="402"/>
      <c r="AY85" s="402"/>
      <c r="AZ85" s="402"/>
      <c r="BA85" s="402"/>
      <c r="BB85" s="402"/>
      <c r="BC85" s="402"/>
      <c r="BD85" s="402"/>
      <c r="BE85" s="402"/>
      <c r="BF85" s="402"/>
      <c r="BG85" s="402"/>
      <c r="BH85" s="402"/>
      <c r="BI85" s="402"/>
      <c r="BJ85" s="402"/>
      <c r="BK85" s="402"/>
      <c r="BL85" s="402"/>
      <c r="BM85" s="402"/>
      <c r="BN85" s="402"/>
      <c r="BO85" s="402"/>
    </row>
    <row r="86" spans="1:67" ht="15" customHeight="1">
      <c r="A86" s="194" t="s">
        <v>24</v>
      </c>
      <c r="B86" s="277">
        <f t="shared" si="25"/>
        <v>0</v>
      </c>
      <c r="C86" s="277">
        <f t="shared" si="20"/>
        <v>0</v>
      </c>
      <c r="D86" s="277"/>
      <c r="E86" s="66">
        <f>'1 Budgetskema (UDFYLDES)'!B85</f>
        <v>0</v>
      </c>
      <c r="F86" s="68"/>
      <c r="G86" s="429"/>
      <c r="H86" s="489"/>
      <c r="I86" s="471"/>
      <c r="J86" s="471"/>
      <c r="K86" s="296"/>
      <c r="L86" s="296"/>
      <c r="M86" s="296"/>
      <c r="N86" s="296"/>
      <c r="O86" s="321" t="s">
        <v>378</v>
      </c>
      <c r="P86" s="481" t="b">
        <f>'1 Budgetskema (UDFYLDES)'!B449&gt;0</f>
        <v>0</v>
      </c>
      <c r="Q86" s="487" t="b">
        <f>AND(P33,P86)</f>
        <v>0</v>
      </c>
      <c r="R86" s="311"/>
      <c r="S86" s="286"/>
      <c r="T86" s="473" t="e">
        <f t="shared" si="21"/>
        <v>#VALUE!</v>
      </c>
      <c r="U86" s="473" t="e">
        <f t="shared" si="22"/>
        <v>#VALUE!</v>
      </c>
      <c r="V86" s="473">
        <f t="shared" si="23"/>
        <v>0</v>
      </c>
      <c r="W86" s="468">
        <f t="shared" si="24"/>
        <v>0</v>
      </c>
      <c r="X86" s="468">
        <f t="shared" si="19"/>
        <v>0</v>
      </c>
      <c r="Y86" s="247"/>
      <c r="Z86" s="286"/>
      <c r="AA86" s="286"/>
      <c r="AB86" s="464" t="s">
        <v>114</v>
      </c>
      <c r="AC86" s="464" t="s">
        <v>208</v>
      </c>
      <c r="AD86" s="464" t="s">
        <v>88</v>
      </c>
      <c r="AE86" s="464" t="s">
        <v>108</v>
      </c>
      <c r="AF86" s="464" t="s">
        <v>89</v>
      </c>
      <c r="AG86" s="464" t="s">
        <v>106</v>
      </c>
      <c r="AH86" s="464" t="s">
        <v>110</v>
      </c>
      <c r="AI86" s="464" t="s">
        <v>398</v>
      </c>
      <c r="AJ86" s="391"/>
      <c r="AK86" s="402"/>
      <c r="AL86" s="402"/>
      <c r="AM86" s="402"/>
      <c r="AN86" s="402"/>
      <c r="AO86" s="402"/>
      <c r="AP86" s="402"/>
      <c r="AQ86" s="402"/>
      <c r="AR86" s="402"/>
      <c r="AS86" s="402"/>
      <c r="AT86" s="402"/>
      <c r="AU86" s="402"/>
      <c r="AV86" s="402"/>
      <c r="AW86" s="402"/>
      <c r="AX86" s="402"/>
      <c r="AY86" s="402"/>
      <c r="AZ86" s="402"/>
      <c r="BA86" s="402"/>
      <c r="BB86" s="402"/>
      <c r="BC86" s="402"/>
      <c r="BD86" s="402"/>
      <c r="BE86" s="402"/>
      <c r="BF86" s="402"/>
      <c r="BG86" s="402"/>
      <c r="BH86" s="402"/>
      <c r="BI86" s="402"/>
      <c r="BJ86" s="402"/>
      <c r="BK86" s="402"/>
      <c r="BL86" s="402"/>
      <c r="BM86" s="402"/>
      <c r="BN86" s="402"/>
      <c r="BO86" s="402"/>
    </row>
    <row r="87" spans="1:67" ht="15" customHeight="1" thickBot="1">
      <c r="A87" s="194" t="s">
        <v>2</v>
      </c>
      <c r="B87" s="277">
        <f t="shared" si="25"/>
        <v>0</v>
      </c>
      <c r="C87" s="277">
        <f t="shared" si="20"/>
        <v>0</v>
      </c>
      <c r="D87" s="277"/>
      <c r="E87" s="66">
        <f>'1 Budgetskema (UDFYLDES)'!B87</f>
        <v>0</v>
      </c>
      <c r="F87" s="68"/>
      <c r="G87" s="429"/>
      <c r="H87" s="489"/>
      <c r="I87" s="471"/>
      <c r="J87" s="471"/>
      <c r="K87" s="296"/>
      <c r="L87" s="296"/>
      <c r="M87" s="296"/>
      <c r="N87" s="296"/>
      <c r="O87" s="321" t="s">
        <v>379</v>
      </c>
      <c r="P87" s="481" t="b">
        <f>'1 Budgetskema (UDFYLDES)'!B477&gt;0</f>
        <v>0</v>
      </c>
      <c r="Q87" s="487" t="b">
        <f>AND(P34,P87)</f>
        <v>0</v>
      </c>
      <c r="R87" s="311"/>
      <c r="S87" s="286"/>
      <c r="T87" s="473" t="e">
        <f t="shared" si="21"/>
        <v>#VALUE!</v>
      </c>
      <c r="U87" s="473" t="e">
        <f t="shared" si="22"/>
        <v>#VALUE!</v>
      </c>
      <c r="V87" s="473">
        <f t="shared" si="23"/>
        <v>0</v>
      </c>
      <c r="W87" s="468">
        <f t="shared" si="24"/>
        <v>0</v>
      </c>
      <c r="X87" s="468">
        <f t="shared" si="19"/>
        <v>0</v>
      </c>
      <c r="Y87" s="247"/>
      <c r="Z87" s="376" t="str">
        <f>IF(OR('1 Budgetskema (UDFYLDES)'!$B69="",'1 Budgetskema (UDFYLDES)'!$C69=""),"","Lille virksomhed")</f>
        <v/>
      </c>
      <c r="AA87" s="376" t="s">
        <v>98</v>
      </c>
      <c r="AB87" s="376" t="s">
        <v>90</v>
      </c>
      <c r="AC87" s="376" t="s">
        <v>390</v>
      </c>
      <c r="AD87" s="376" t="str">
        <f>IF('1 Budgetskema (UDFYLDES)'!$D69="","",IF('1 Budgetskema (UDFYLDES)'!$D69="Forsknings- og videnformidlingsinstitution","Forskning","Videnudvekslings- og informationsaktioner"))</f>
        <v/>
      </c>
      <c r="AE87" s="376" t="str">
        <f>IF('1 Budgetskema (UDFYLDES)'!$D69="","",IF('1 Budgetskema (UDFYLDES)'!$D69="Forsknings- og videnformidlingsinstitution","","Grundforskning"))</f>
        <v/>
      </c>
      <c r="AF87" s="470" t="str">
        <f>IF('1 Budgetskema (UDFYLDES)'!$D69="","","Netværk i akvakulturerhvervet")</f>
        <v/>
      </c>
      <c r="AG87" s="457" t="str">
        <f>IF(NOT(ISERROR(MATCH("Selvfinansieret",B$79,0))),"",IF(NOT(ISERROR(MATCH(B$79,{"ABER"},0))),$AD87,IF(NOT(ISERROR(MATCH(B$79,{"GBER"},0))),$AE87,IF(NOT(ISERROR(MATCH(B$79,{"FIBER"},0))),$AF87,IF(NOT(ISERROR(MATCH(B$79,{"Ej statsstøtte"},0))),$AB87,IF(NOT(ISERROR(MATCH(B$79,{"De minimis (Landbrug)"},0))),$AC87,IF(NOT(ISERROR(MATCH(B$79,{"De minimis (Generel)"},0))),$AC87,IF(NOT(ISERROR(MATCH(B$79,{"De minimis (Fiskeri og akvakultur)"},0))),$AC87,""))))))))</f>
        <v/>
      </c>
      <c r="AH87" s="300" t="str">
        <f>IF('1 Budgetskema (UDFYLDES)'!$D69="","",IF('1 Budgetskema (UDFYLDES)'!$D69="Offentlig institution","Ej statsstøtte","ABER"))</f>
        <v/>
      </c>
      <c r="AI87" s="247" t="s">
        <v>88</v>
      </c>
      <c r="AJ87" s="391"/>
      <c r="AK87" s="402"/>
      <c r="AL87" s="402"/>
      <c r="AM87" s="402"/>
      <c r="AN87" s="402"/>
      <c r="AO87" s="402"/>
      <c r="AP87" s="402"/>
      <c r="AQ87" s="402"/>
      <c r="AR87" s="402"/>
      <c r="AS87" s="402"/>
      <c r="AT87" s="402"/>
      <c r="AU87" s="402"/>
      <c r="AV87" s="402"/>
      <c r="AW87" s="402"/>
      <c r="AX87" s="402"/>
      <c r="AY87" s="402"/>
      <c r="AZ87" s="402"/>
      <c r="BA87" s="402"/>
      <c r="BB87" s="402"/>
      <c r="BC87" s="402"/>
      <c r="BD87" s="402"/>
      <c r="BE87" s="402"/>
      <c r="BF87" s="402"/>
      <c r="BG87" s="402"/>
      <c r="BH87" s="402"/>
      <c r="BI87" s="402"/>
      <c r="BJ87" s="402"/>
      <c r="BK87" s="402"/>
      <c r="BL87" s="402"/>
      <c r="BM87" s="402"/>
      <c r="BN87" s="402"/>
      <c r="BO87" s="402"/>
    </row>
    <row r="88" spans="1:67" ht="15" customHeight="1">
      <c r="A88" s="194" t="s">
        <v>10</v>
      </c>
      <c r="B88" s="277">
        <f t="shared" si="25"/>
        <v>0</v>
      </c>
      <c r="C88" s="277">
        <f t="shared" si="20"/>
        <v>0</v>
      </c>
      <c r="D88" s="277"/>
      <c r="E88" s="66">
        <f>'1 Budgetskema (UDFYLDES)'!B89</f>
        <v>0</v>
      </c>
      <c r="F88" s="68"/>
      <c r="G88" s="429"/>
      <c r="H88" s="489"/>
      <c r="I88" s="471"/>
      <c r="J88" s="496" t="s">
        <v>400</v>
      </c>
      <c r="K88" s="497"/>
      <c r="L88" s="498"/>
      <c r="M88" s="296"/>
      <c r="N88" s="296"/>
      <c r="O88" s="321" t="s">
        <v>379</v>
      </c>
      <c r="P88" s="481" t="b">
        <f>'1 Budgetskema (UDFYLDES)'!B479&gt;0</f>
        <v>0</v>
      </c>
      <c r="Q88" s="487" t="b">
        <f>AND(P34,P88)</f>
        <v>0</v>
      </c>
      <c r="R88" s="311"/>
      <c r="S88" s="286"/>
      <c r="T88" s="473" t="e">
        <f t="shared" si="21"/>
        <v>#VALUE!</v>
      </c>
      <c r="U88" s="473" t="e">
        <f t="shared" si="22"/>
        <v>#VALUE!</v>
      </c>
      <c r="V88" s="473">
        <f t="shared" si="23"/>
        <v>0</v>
      </c>
      <c r="W88" s="468">
        <f t="shared" si="24"/>
        <v>0</v>
      </c>
      <c r="X88" s="468">
        <f t="shared" si="19"/>
        <v>0</v>
      </c>
      <c r="Y88" s="457"/>
      <c r="Z88" s="376" t="str">
        <f>IF(OR('1 Budgetskema (UDFYLDES)'!$B69="",'1 Budgetskema (UDFYLDES)'!$C69=""),"","Mellemstor virksomhed")</f>
        <v/>
      </c>
      <c r="AA88" s="376" t="s">
        <v>99</v>
      </c>
      <c r="AB88" s="376" t="s">
        <v>91</v>
      </c>
      <c r="AC88" s="2" t="s">
        <v>391</v>
      </c>
      <c r="AD88" s="376" t="str">
        <f>IF('1 Budgetskema (UDFYLDES)'!$D69="","",IF('1 Budgetskema (UDFYLDES)'!$D69="Forsknings- og videnformidlingsinstitution","Udvikling","Konsulentbistand"))</f>
        <v/>
      </c>
      <c r="AE88" s="376" t="str">
        <f>IF('1 Budgetskema (UDFYLDES)'!$D69="","",IF('1 Budgetskema (UDFYLDES)'!$D69="Forsknings- og videnformidlingsinstitution","","Industriel forskning"))</f>
        <v/>
      </c>
      <c r="AF88" s="470" t="str">
        <f>IF('1 Budgetskema (UDFYLDES)'!$D69="","","Konsulentbistand")</f>
        <v/>
      </c>
      <c r="AG88" s="457" t="str">
        <f>IF(NOT(ISERROR(MATCH("Selvfinansieret",B$79,0))),"",IF(NOT(ISERROR(MATCH(B$79,{"ABER"},0))),$AD88,IF(NOT(ISERROR(MATCH(B$79,{"GBER"},0))),$AE88,IF(NOT(ISERROR(MATCH(B$79,{"FIBER"},0))),$AF88,IF(NOT(ISERROR(MATCH(B$79,{"Ej statsstøtte"},0))),$AB88,IF(NOT(ISERROR(MATCH(B$79,{"De minimis (Landbrug)"},0))),$AC88,IF(NOT(ISERROR(MATCH(B$79,{"De minimis (Generel)"},0))),$AC88,IF(NOT(ISERROR(MATCH(B$79,{"De minimis (Fiskeri og akvakultur)"},0))),$AC88,""))))))))</f>
        <v/>
      </c>
      <c r="AH88" s="300" t="str">
        <f>IF('1 Budgetskema (UDFYLDES)'!$D69="","",IF('1 Budgetskema (UDFYLDES)'!$D69="Offentlig institution",$AI90,IF('1 Budgetskema (UDFYLDES)'!$D69="Forsknings- og videnformidlingsinstitution",$AI93,$AI88)))</f>
        <v/>
      </c>
      <c r="AI88" s="247" t="s">
        <v>108</v>
      </c>
      <c r="AJ88" s="391"/>
      <c r="AK88" s="402"/>
      <c r="AL88" s="402"/>
      <c r="AM88" s="402"/>
      <c r="AN88" s="402"/>
      <c r="AO88" s="402"/>
      <c r="AP88" s="402"/>
      <c r="AQ88" s="402"/>
      <c r="AR88" s="402"/>
      <c r="AS88" s="402"/>
      <c r="AT88" s="402"/>
      <c r="AU88" s="402"/>
      <c r="AV88" s="402"/>
      <c r="AW88" s="402"/>
      <c r="AX88" s="402"/>
      <c r="AY88" s="402"/>
      <c r="AZ88" s="402"/>
      <c r="BA88" s="402"/>
      <c r="BB88" s="402"/>
      <c r="BC88" s="402"/>
      <c r="BD88" s="402"/>
      <c r="BE88" s="402"/>
      <c r="BF88" s="402"/>
      <c r="BG88" s="402"/>
      <c r="BH88" s="402"/>
      <c r="BI88" s="402"/>
      <c r="BJ88" s="402"/>
      <c r="BK88" s="402"/>
      <c r="BL88" s="402"/>
      <c r="BM88" s="402"/>
      <c r="BN88" s="402"/>
      <c r="BO88" s="402"/>
    </row>
    <row r="89" spans="1:67" ht="15.75" customHeight="1">
      <c r="A89" s="194" t="s">
        <v>55</v>
      </c>
      <c r="B89" s="277">
        <f t="shared" si="25"/>
        <v>0</v>
      </c>
      <c r="C89" s="277">
        <f t="shared" si="20"/>
        <v>0</v>
      </c>
      <c r="D89" s="277"/>
      <c r="E89" s="66">
        <f>'1 Budgetskema (UDFYLDES)'!B91</f>
        <v>0</v>
      </c>
      <c r="F89" s="68"/>
      <c r="G89" s="429"/>
      <c r="H89" s="489"/>
      <c r="I89" s="471"/>
      <c r="J89" s="500" t="str">
        <f>IF(OR($B79=AI90,$B79=AI91,$B79=AI92),"","Ja")</f>
        <v>Ja</v>
      </c>
      <c r="K89" s="493" t="b">
        <f>AND($T$3,OR('1 Budgetskema (UDFYLDES)'!D71="Nej",'1 Budgetskema (UDFYLDES)'!D71=""))</f>
        <v>1</v>
      </c>
      <c r="L89" s="499"/>
      <c r="M89" s="296"/>
      <c r="N89" s="296"/>
      <c r="O89" s="321" t="s">
        <v>380</v>
      </c>
      <c r="P89" s="481" t="b">
        <f>'1 Budgetskema (UDFYLDES)'!B507&gt;0</f>
        <v>0</v>
      </c>
      <c r="Q89" s="487" t="b">
        <f>AND(P35,P89)</f>
        <v>0</v>
      </c>
      <c r="R89" s="311"/>
      <c r="S89" s="286"/>
      <c r="T89" s="473" t="e">
        <f t="shared" si="21"/>
        <v>#VALUE!</v>
      </c>
      <c r="U89" s="473" t="e">
        <f t="shared" si="22"/>
        <v>#VALUE!</v>
      </c>
      <c r="V89" s="473">
        <f t="shared" si="23"/>
        <v>0</v>
      </c>
      <c r="W89" s="468">
        <f t="shared" si="24"/>
        <v>0</v>
      </c>
      <c r="X89" s="468">
        <f t="shared" si="19"/>
        <v>0</v>
      </c>
      <c r="Y89" s="457"/>
      <c r="Z89" s="376" t="str">
        <f>IF(OR('1 Budgetskema (UDFYLDES)'!$B69="",'1 Budgetskema (UDFYLDES)'!$C69=""),"","Stor virksomhed")</f>
        <v/>
      </c>
      <c r="AA89" s="376"/>
      <c r="AB89" s="376" t="s">
        <v>92</v>
      </c>
      <c r="AC89" s="376" t="s">
        <v>206</v>
      </c>
      <c r="AD89" s="376" t="str">
        <f>IF('1 Budgetskema (UDFYLDES)'!$D69="","",IF('1 Budgetskema (UDFYLDES)'!$D69="Forsknings- og videnformidlingsinstitution","Videnudvekslings- og informationsaktioner","Fremstødsforanstaltninger"))</f>
        <v/>
      </c>
      <c r="AE89" s="376" t="str">
        <f>IF('1 Budgetskema (UDFYLDES)'!$D69="","",IF('1 Budgetskema (UDFYLDES)'!$D69="Forsknings- og videnformidlingsinstitution","","Eksperimentel udvikling"))</f>
        <v/>
      </c>
      <c r="AF89" s="472" t="str">
        <f>IF('1 Budgetskema (UDFYLDES)'!$D69="","","Afsætningsforanstaltninger")</f>
        <v/>
      </c>
      <c r="AG89" s="457" t="str">
        <f>IF(NOT(ISERROR(MATCH("Selvfinansieret",B$79,0))),"",IF(NOT(ISERROR(MATCH(B$79,{"ABER"},0))),$AD89,IF(NOT(ISERROR(MATCH(B$79,{"GBER"},0))),$AE89,IF(NOT(ISERROR(MATCH(B$79,{"FIBER"},0))),$AF89,IF(NOT(ISERROR(MATCH(B$79,{"Ej statsstøtte"},0))),$AB89,IF(NOT(ISERROR(MATCH(B$79,{"De minimis (Landbrug)"},0))),$AC89,IF(NOT(ISERROR(MATCH(B$79,{"De minimis (Generel)"},0))),$AC89,IF(NOT(ISERROR(MATCH(B$79,{"De minimis (Fiskeri og akvakultur)"},0))),$AC89,""))))))))</f>
        <v/>
      </c>
      <c r="AH89" s="300" t="str">
        <f>IF('1 Budgetskema (UDFYLDES)'!$D69="","",IF(OR('1 Budgetskema (UDFYLDES)'!$D69="Forsknings- og videnformidlingsinstitution",'1 Budgetskema (UDFYLDES)'!$D69="Stor virksomhed"),$AI90,IF('1 Budgetskema (UDFYLDES)'!$D69="Offentlig institution",$AI91,"FIBER")))</f>
        <v/>
      </c>
      <c r="AI89" s="247" t="s">
        <v>89</v>
      </c>
      <c r="AJ89" s="391"/>
      <c r="AK89" s="402"/>
      <c r="AL89" s="402"/>
      <c r="AM89" s="402"/>
      <c r="AN89" s="402"/>
      <c r="AO89" s="402"/>
      <c r="AP89" s="402"/>
      <c r="AQ89" s="402"/>
      <c r="AR89" s="402"/>
      <c r="AS89" s="402"/>
      <c r="AT89" s="402"/>
      <c r="AU89" s="402"/>
      <c r="AV89" s="402"/>
      <c r="AW89" s="402"/>
      <c r="AX89" s="402"/>
      <c r="AY89" s="402"/>
      <c r="AZ89" s="402"/>
      <c r="BA89" s="402"/>
      <c r="BB89" s="402"/>
      <c r="BC89" s="402"/>
      <c r="BD89" s="402"/>
      <c r="BE89" s="402"/>
      <c r="BF89" s="402"/>
      <c r="BG89" s="402"/>
      <c r="BH89" s="402"/>
      <c r="BI89" s="402"/>
      <c r="BJ89" s="402"/>
      <c r="BK89" s="402"/>
      <c r="BL89" s="402"/>
      <c r="BM89" s="402"/>
      <c r="BN89" s="402"/>
      <c r="BO89" s="402"/>
    </row>
    <row r="90" spans="1:67" ht="15" customHeight="1">
      <c r="A90" s="268" t="s">
        <v>13</v>
      </c>
      <c r="B90" s="66">
        <f>SUM(B83+B84+B85+B86-B87-B88+B89)</f>
        <v>0</v>
      </c>
      <c r="C90" s="66">
        <f>SUM(C83+C84+C85+C86-C87-C88+C89)</f>
        <v>0</v>
      </c>
      <c r="D90" s="66"/>
      <c r="E90" s="66">
        <f>SUM(B90:C90)</f>
        <v>0</v>
      </c>
      <c r="F90" s="188"/>
      <c r="G90" s="429"/>
      <c r="H90" s="489"/>
      <c r="I90" s="471"/>
      <c r="J90" s="500" t="str">
        <f>IF(OR($B79=AI90,$B79=AI91,$B79=AI92),"","Nej")</f>
        <v>Nej</v>
      </c>
      <c r="K90" s="493"/>
      <c r="L90" s="499"/>
      <c r="M90" s="296"/>
      <c r="N90" s="296"/>
      <c r="O90" s="321" t="s">
        <v>380</v>
      </c>
      <c r="P90" s="481" t="b">
        <f>'1 Budgetskema (UDFYLDES)'!B509&gt;0</f>
        <v>0</v>
      </c>
      <c r="Q90" s="487" t="b">
        <f>AND(P35,P90)</f>
        <v>0</v>
      </c>
      <c r="R90" s="376"/>
      <c r="S90" s="376"/>
      <c r="T90" s="473" t="e">
        <f t="shared" si="21"/>
        <v>#VALUE!</v>
      </c>
      <c r="U90" s="473" t="e">
        <f t="shared" si="22"/>
        <v>#VALUE!</v>
      </c>
      <c r="V90" s="473">
        <f t="shared" si="23"/>
        <v>0</v>
      </c>
      <c r="W90" s="468">
        <f t="shared" si="24"/>
        <v>0</v>
      </c>
      <c r="X90" s="468">
        <f t="shared" si="19"/>
        <v>0</v>
      </c>
      <c r="Y90" s="457"/>
      <c r="Z90" s="376" t="str">
        <f>IF(OR('1 Budgetskema (UDFYLDES)'!$B69="",'1 Budgetskema (UDFYLDES)'!$C69=""),"","Forsknings- og videnformidlingsinstitution")</f>
        <v/>
      </c>
      <c r="AA90" s="376"/>
      <c r="AB90" s="376" t="s">
        <v>93</v>
      </c>
      <c r="AC90" s="376" t="s">
        <v>85</v>
      </c>
      <c r="AD90" s="376" t="str">
        <f>IF('1 Budgetskema (UDFYLDES)'!$D69="","",IF(OR('1 Budgetskema (UDFYLDES)'!$D69="Forsknings- og videnformidlingsinstitution",'1 Budgetskema (UDFYLDES)'!$D69="Stor virksomhed"),"","Deltagelse i kvalitetsordninger"))</f>
        <v/>
      </c>
      <c r="AE90" s="376" t="str">
        <f>IF('1 Budgetskema (UDFYLDES)'!$D69="","",IF('1 Budgetskema (UDFYLDES)'!$D69="Forsknings- og videnformidlingsinstitution","","Gennemførlighedsundersøgelser"))</f>
        <v/>
      </c>
      <c r="AF90" s="462" t="str">
        <f>""</f>
        <v/>
      </c>
      <c r="AG90" s="457" t="str">
        <f>IF(NOT(ISERROR(MATCH("Selvfinansieret",B$79,0))),"",IF(NOT(ISERROR(MATCH(B$79,{"ABER"},0))),$AD90,IF(NOT(ISERROR(MATCH(B$79,{"GBER"},0))),$AE90,IF(NOT(ISERROR(MATCH(B$79,{"FIBER"},0))),$AF90,IF(NOT(ISERROR(MATCH(B$79,{"Ej statsstøtte"},0))),$AB90,IF(NOT(ISERROR(MATCH(B$79,{"De minimis (Landbrug)"},0))),$AC90,IF(NOT(ISERROR(MATCH(B$79,{"De minimis (Generel)"},0))),$AC90,IF(NOT(ISERROR(MATCH(B$79,{"De minimis (Fiskeri og akvakultur)"},0))),$AC90,""))))))))</f>
        <v/>
      </c>
      <c r="AH90" s="300" t="str">
        <f>IF('1 Budgetskema (UDFYLDES)'!$D69="","",IF(OR('1 Budgetskema (UDFYLDES)'!$D69="Forsknings- og videnformidlingsinstitution",'1 Budgetskema (UDFYLDES)'!$D69="Stor virksomhed"),$AI91,IF('1 Budgetskema (UDFYLDES)'!$D69="Offentlig institution",$AI92,"De minimis (Landbrug)")))</f>
        <v/>
      </c>
      <c r="AI90" s="247" t="s">
        <v>63</v>
      </c>
      <c r="AJ90" s="391"/>
      <c r="AK90" s="402"/>
      <c r="AL90" s="402"/>
      <c r="AM90" s="402"/>
      <c r="AN90" s="402"/>
      <c r="AO90" s="402"/>
      <c r="AP90" s="402"/>
      <c r="AQ90" s="402"/>
      <c r="AR90" s="402"/>
      <c r="AS90" s="402"/>
      <c r="AT90" s="402"/>
      <c r="AU90" s="402"/>
      <c r="AV90" s="402"/>
      <c r="AW90" s="402"/>
      <c r="AX90" s="402"/>
      <c r="AY90" s="402"/>
      <c r="AZ90" s="402"/>
      <c r="BA90" s="402"/>
      <c r="BB90" s="402"/>
      <c r="BC90" s="402"/>
      <c r="BD90" s="402"/>
      <c r="BE90" s="402"/>
      <c r="BF90" s="402"/>
      <c r="BG90" s="402"/>
      <c r="BH90" s="402"/>
      <c r="BI90" s="402"/>
      <c r="BJ90" s="402"/>
      <c r="BK90" s="402"/>
      <c r="BL90" s="402"/>
      <c r="BM90" s="402"/>
      <c r="BN90" s="402"/>
      <c r="BO90" s="402"/>
    </row>
    <row r="91" spans="1:67" ht="15.75" customHeight="1" thickBot="1">
      <c r="A91" s="269" t="s">
        <v>1</v>
      </c>
      <c r="B91" s="277">
        <f>IFERROR(IF(E91=0,0,X91),0)</f>
        <v>0</v>
      </c>
      <c r="C91" s="277">
        <f>IFERROR(E91-B91,0)</f>
        <v>0</v>
      </c>
      <c r="D91" s="277"/>
      <c r="E91" s="66">
        <f>'1 Budgetskema (UDFYLDES)'!B93</f>
        <v>0</v>
      </c>
      <c r="F91" s="68"/>
      <c r="G91" s="429"/>
      <c r="H91" s="489"/>
      <c r="I91" s="471"/>
      <c r="J91" s="500"/>
      <c r="K91" s="493"/>
      <c r="L91" s="499"/>
      <c r="M91" s="296"/>
      <c r="N91" s="296"/>
      <c r="O91" s="321" t="s">
        <v>381</v>
      </c>
      <c r="P91" s="481" t="b">
        <f>'1 Budgetskema (UDFYLDES)'!B537&gt;0</f>
        <v>0</v>
      </c>
      <c r="Q91" s="487" t="b">
        <f>AND(P36,P91)</f>
        <v>0</v>
      </c>
      <c r="R91" s="376"/>
      <c r="S91" s="376"/>
      <c r="T91" s="473" t="e">
        <f t="shared" si="21"/>
        <v>#VALUE!</v>
      </c>
      <c r="U91" s="473" t="e">
        <f t="shared" si="22"/>
        <v>#VALUE!</v>
      </c>
      <c r="V91" s="473">
        <f t="shared" si="23"/>
        <v>0</v>
      </c>
      <c r="W91" s="468">
        <f t="shared" si="24"/>
        <v>0</v>
      </c>
      <c r="X91" s="468">
        <f t="shared" si="19"/>
        <v>0</v>
      </c>
      <c r="Y91" s="457"/>
      <c r="Z91" s="376" t="str">
        <f>IF(OR('1 Budgetskema (UDFYLDES)'!$B69="",'1 Budgetskema (UDFYLDES)'!$C69=""),"","Offentlig institution")</f>
        <v/>
      </c>
      <c r="AA91" s="376"/>
      <c r="AB91" s="376" t="s">
        <v>360</v>
      </c>
      <c r="AC91" s="376" t="s">
        <v>384</v>
      </c>
      <c r="AD91" s="376" t="str">
        <f>IF('1 Budgetskema (UDFYLDES)'!$D69="","",IF(OR('1 Budgetskema (UDFYLDES)'!$D69="Forsknings- og videnformidlingsinstitution",'1 Budgetskema (UDFYLDES)'!$D69="Stor virksomhed"),"","Ny Deltagelse i kvalitetsordninger"))</f>
        <v/>
      </c>
      <c r="AE91" s="376" t="str">
        <f>IF('1 Budgetskema (UDFYLDES)'!$D69="","",IF('1 Budgetskema (UDFYLDES)'!$D69="Forsknings- og videnformidlingsinstitution","","Uddannelse"))</f>
        <v/>
      </c>
      <c r="AF91" s="462" t="str">
        <f>""</f>
        <v/>
      </c>
      <c r="AG91" s="457" t="str">
        <f>IF(NOT(ISERROR(MATCH("Selvfinansieret",B$79,0))),"",IF(NOT(ISERROR(MATCH(B$79,{"ABER"},0))),$AD91,IF(NOT(ISERROR(MATCH(B$79,{"GBER"},0))),$AE91,IF(NOT(ISERROR(MATCH(B$79,{"FIBER"},0))),$AF91,IF(NOT(ISERROR(MATCH(B$79,{"Ej statsstøtte"},0))),$AB91,IF(NOT(ISERROR(MATCH(B$79,{"De minimis (Landbrug)"},0))),$AC91,IF(NOT(ISERROR(MATCH(B$79,{"De minimis (Generel)"},0))),$AC91,IF(NOT(ISERROR(MATCH(B$79,{"De minimis (Fiskeri og akvakultur)"},0))),$AC91,""))))))))</f>
        <v/>
      </c>
      <c r="AH91" s="300" t="str">
        <f>IF('1 Budgetskema (UDFYLDES)'!$D69="","",IF(OR('1 Budgetskema (UDFYLDES)'!$D69="Forsknings- og videnformidlingsinstitution",'1 Budgetskema (UDFYLDES)'!$D69="Stor virksomhed"),$AI92,IF('1 Budgetskema (UDFYLDES)'!$D69="Offentlig institution",$AI94,"De minimis (Generel)")))</f>
        <v/>
      </c>
      <c r="AI91" s="247" t="s">
        <v>397</v>
      </c>
      <c r="AJ91" s="391"/>
      <c r="AK91" s="402"/>
      <c r="AL91" s="402"/>
      <c r="AM91" s="402"/>
      <c r="AN91" s="402"/>
      <c r="AO91" s="402"/>
      <c r="AP91" s="402"/>
      <c r="AQ91" s="402"/>
      <c r="AR91" s="402"/>
      <c r="AS91" s="402"/>
      <c r="AT91" s="402"/>
      <c r="AU91" s="402"/>
      <c r="AV91" s="402"/>
      <c r="AW91" s="402"/>
      <c r="AX91" s="402"/>
      <c r="AY91" s="402"/>
      <c r="AZ91" s="402"/>
      <c r="BA91" s="402"/>
      <c r="BB91" s="402"/>
      <c r="BC91" s="402"/>
      <c r="BD91" s="402"/>
      <c r="BE91" s="402"/>
      <c r="BF91" s="402"/>
      <c r="BG91" s="402"/>
      <c r="BH91" s="402"/>
      <c r="BI91" s="402"/>
      <c r="BJ91" s="402"/>
      <c r="BK91" s="402"/>
      <c r="BL91" s="402"/>
      <c r="BM91" s="402"/>
      <c r="BN91" s="402"/>
      <c r="BO91" s="402"/>
    </row>
    <row r="92" spans="1:67" ht="15.75" customHeight="1" thickBot="1">
      <c r="A92" s="177" t="s">
        <v>0</v>
      </c>
      <c r="B92" s="551">
        <f>IF(B90+B91&lt;=0,0,B90+B91)</f>
        <v>0</v>
      </c>
      <c r="C92" s="551">
        <f>IF(C90+C91&lt;=0,0,C90+C91)</f>
        <v>0</v>
      </c>
      <c r="D92" s="279"/>
      <c r="E92" s="273">
        <f>SUM(E83+E84+E85+E86-E87-E88+E89)+E91</f>
        <v>0</v>
      </c>
      <c r="F92" s="264"/>
      <c r="G92" s="429"/>
      <c r="H92" s="489"/>
      <c r="I92" s="471"/>
      <c r="J92" s="501"/>
      <c r="K92" s="502"/>
      <c r="L92" s="503"/>
      <c r="M92" s="296"/>
      <c r="N92" s="296"/>
      <c r="O92" s="321" t="s">
        <v>381</v>
      </c>
      <c r="P92" s="481" t="b">
        <f>'1 Budgetskema (UDFYLDES)'!B539&gt;0</f>
        <v>0</v>
      </c>
      <c r="Q92" s="487" t="b">
        <f>AND(P36,P92)</f>
        <v>0</v>
      </c>
      <c r="R92" s="376"/>
      <c r="S92" s="376"/>
      <c r="T92" s="473" t="e">
        <f t="shared" si="21"/>
        <v>#VALUE!</v>
      </c>
      <c r="U92" s="473" t="e">
        <f t="shared" si="22"/>
        <v>#VALUE!</v>
      </c>
      <c r="V92" s="473">
        <f t="shared" si="23"/>
        <v>0</v>
      </c>
      <c r="W92" s="473"/>
      <c r="X92" s="468">
        <f t="shared" si="19"/>
        <v>0</v>
      </c>
      <c r="Y92" s="457"/>
      <c r="Z92" s="286"/>
      <c r="AA92" s="286"/>
      <c r="AB92" s="376" t="str">
        <f>""</f>
        <v/>
      </c>
      <c r="AC92" s="376" t="s">
        <v>95</v>
      </c>
      <c r="AD92" s="376" t="str">
        <f>""</f>
        <v/>
      </c>
      <c r="AE92" s="376" t="str">
        <f>IF('1 Budgetskema (UDFYLDES)'!$D69="","",IF('1 Budgetskema (UDFYLDES)'!$D69="Forsknings- og videnformidlingsinstitution","","Støtte til innovationsklynger"))</f>
        <v/>
      </c>
      <c r="AF92" s="462" t="str">
        <f>""</f>
        <v/>
      </c>
      <c r="AG92" s="457" t="str">
        <f>IF(NOT(ISERROR(MATCH("Selvfinansieret",B$79,0))),"",IF(NOT(ISERROR(MATCH(B$79,{"ABER"},0))),$AD92,IF(NOT(ISERROR(MATCH(B$79,{"GBER"},0))),$AE92,IF(NOT(ISERROR(MATCH(B$79,{"FIBER"},0))),$AF92,IF(NOT(ISERROR(MATCH(B$79,{"Ej statsstøtte"},0))),$AB92,IF(NOT(ISERROR(MATCH(B$79,{"De minimis (Landbrug)"},0))),$AC92,IF(NOT(ISERROR(MATCH(B$79,{"De minimis (Generel)"},0))),$AC92,IF(NOT(ISERROR(MATCH(B$79,{"De minimis (Fiskeri og akvakultur)"},0))),$AC92,""))))))))</f>
        <v/>
      </c>
      <c r="AH92" s="300" t="str">
        <f>IF(OR('1 Budgetskema (UDFYLDES)'!$D69="",'1 Budgetskema (UDFYLDES)'!$D69="Offentlig institution"),"",IF(OR('1 Budgetskema (UDFYLDES)'!$D69="Forsknings- og videnformidlingsinstitution",'1 Budgetskema (UDFYLDES)'!$D69="Stor virksomhed"),$AI94,"De minimis (Fiskeri og akvakultur)"))</f>
        <v/>
      </c>
      <c r="AI92" s="247" t="s">
        <v>64</v>
      </c>
      <c r="AJ92" s="391"/>
      <c r="AK92" s="402"/>
      <c r="AL92" s="402"/>
      <c r="AM92" s="402"/>
      <c r="AN92" s="402"/>
      <c r="AO92" s="402"/>
      <c r="AP92" s="402"/>
      <c r="AQ92" s="402"/>
      <c r="AR92" s="402"/>
      <c r="AS92" s="402"/>
      <c r="AT92" s="402"/>
      <c r="AU92" s="402"/>
      <c r="AV92" s="402"/>
      <c r="AW92" s="402"/>
      <c r="AX92" s="402"/>
      <c r="AY92" s="402"/>
      <c r="AZ92" s="402"/>
      <c r="BA92" s="402"/>
      <c r="BB92" s="402"/>
      <c r="BC92" s="402"/>
      <c r="BD92" s="402"/>
      <c r="BE92" s="402"/>
      <c r="BF92" s="402"/>
      <c r="BG92" s="402"/>
      <c r="BH92" s="402"/>
      <c r="BI92" s="402"/>
      <c r="BJ92" s="402"/>
      <c r="BK92" s="402"/>
      <c r="BL92" s="402"/>
      <c r="BM92" s="402"/>
      <c r="BN92" s="402"/>
      <c r="BO92" s="402"/>
    </row>
    <row r="93" spans="1:67" s="2" customFormat="1" ht="15.75" thickBot="1">
      <c r="A93" s="549" t="s">
        <v>426</v>
      </c>
      <c r="B93" s="280">
        <f>B92</f>
        <v>0</v>
      </c>
      <c r="C93" s="552">
        <f>'1 Budgetskema (UDFYLDES)'!E71</f>
        <v>0</v>
      </c>
      <c r="D93" s="552">
        <f>'1 Budgetskema (UDFYLDES)'!F71</f>
        <v>0</v>
      </c>
      <c r="E93" s="270">
        <f>SUM(B83+B84+B85+B86-B87-B88+B89)</f>
        <v>0</v>
      </c>
      <c r="F93" s="189"/>
      <c r="G93" s="430"/>
      <c r="H93" s="430"/>
      <c r="I93" s="474"/>
      <c r="J93" s="493" t="s">
        <v>430</v>
      </c>
      <c r="K93" s="299"/>
      <c r="L93" s="299"/>
      <c r="M93" s="299"/>
      <c r="N93" s="299"/>
      <c r="O93" s="321" t="s">
        <v>382</v>
      </c>
      <c r="P93" s="481" t="b">
        <f>'1 Budgetskema (UDFYLDES)'!B567&gt;0</f>
        <v>0</v>
      </c>
      <c r="Q93" s="487" t="b">
        <f>AND(P37,P93)</f>
        <v>0</v>
      </c>
      <c r="R93" s="376"/>
      <c r="S93" s="376"/>
      <c r="T93" s="473"/>
      <c r="U93" s="473"/>
      <c r="V93" s="473"/>
      <c r="W93" s="473"/>
      <c r="X93" s="468"/>
      <c r="Y93" s="457"/>
      <c r="Z93" s="300"/>
      <c r="AA93" s="300"/>
      <c r="AB93" s="376" t="str">
        <f>""</f>
        <v/>
      </c>
      <c r="AC93" s="376" t="s">
        <v>86</v>
      </c>
      <c r="AD93" s="462" t="str">
        <f>""</f>
        <v/>
      </c>
      <c r="AE93" s="376" t="str">
        <f>IF('1 Budgetskema (UDFYLDES)'!$D69="","",IF(OR('1 Budgetskema (UDFYLDES)'!$D69="Forsknings- og videnformidlingsinstitution",'1 Budgetskema (UDFYLDES)'!$D69="Stor virksomhed"),"","Konsulentbistand"))</f>
        <v/>
      </c>
      <c r="AF93" s="462" t="str">
        <f>""</f>
        <v/>
      </c>
      <c r="AG93" s="457" t="str">
        <f>IF(NOT(ISERROR(MATCH("Selvfinansieret",B$79,0))),"",IF(NOT(ISERROR(MATCH(B$79,{"ABER"},0))),$AD93,IF(NOT(ISERROR(MATCH(B$79,{"GBER"},0))),$AE93,IF(NOT(ISERROR(MATCH(B$79,{"FIBER"},0))),$AF93,IF(NOT(ISERROR(MATCH(B$79,{"Ej statsstøtte"},0))),$AB93,IF(NOT(ISERROR(MATCH(B$79,{"De minimis (Landbrug)"},0))),$AC93,IF(NOT(ISERROR(MATCH(B$79,{"De minimis (Generel)"},0))),$AC93,IF(NOT(ISERROR(MATCH(B$79,{"De minimis (Fiskeri og akvakultur)"},0))),$AC93,""))))))))</f>
        <v/>
      </c>
      <c r="AH93" s="300" t="str">
        <f>IF(OR('1 Budgetskema (UDFYLDES)'!$D69="",'1 Budgetskema (UDFYLDES)'!$D69="Offentlig institution",'1 Budgetskema (UDFYLDES)'!$D69="Forsknings- og videnformidlingsinstitution",'1 Budgetskema (UDFYLDES)'!$D69="Stor virksomhed"),"","Selvfinansieret")</f>
        <v/>
      </c>
      <c r="AI93" s="247" t="s">
        <v>115</v>
      </c>
      <c r="AJ93" s="391"/>
      <c r="AK93" s="402"/>
      <c r="AL93" s="402"/>
      <c r="AM93" s="402"/>
      <c r="AN93" s="402"/>
      <c r="AO93" s="402"/>
      <c r="AP93" s="402"/>
      <c r="AQ93" s="402"/>
      <c r="AR93" s="402"/>
      <c r="AS93" s="402"/>
      <c r="AT93" s="402"/>
      <c r="AU93" s="402"/>
      <c r="AV93" s="402"/>
      <c r="AW93" s="402"/>
      <c r="AX93" s="402"/>
      <c r="AY93" s="402"/>
      <c r="AZ93" s="402"/>
      <c r="BA93" s="402"/>
      <c r="BB93" s="402"/>
      <c r="BC93" s="402"/>
      <c r="BD93" s="402"/>
      <c r="BE93" s="402"/>
      <c r="BF93" s="402"/>
      <c r="BG93" s="402"/>
      <c r="BH93" s="402"/>
      <c r="BI93" s="402"/>
      <c r="BJ93" s="402"/>
      <c r="BK93" s="402"/>
      <c r="BL93" s="402"/>
      <c r="BM93" s="402"/>
      <c r="BN93" s="402"/>
      <c r="BO93" s="402"/>
    </row>
    <row r="94" spans="1:67" s="2" customFormat="1" ht="15.75" thickBot="1">
      <c r="A94" s="393"/>
      <c r="B94" s="394"/>
      <c r="C94" s="394"/>
      <c r="D94" s="394"/>
      <c r="E94" s="395"/>
      <c r="F94" s="407"/>
      <c r="G94" s="430"/>
      <c r="H94" s="430"/>
      <c r="I94" s="474"/>
      <c r="J94" s="299" t="b">
        <f>OR(AND('1 Budgetskema (UDFYLDES)'!A69&gt;1,'1 Budgetskema (UDFYLDES)'!A69&lt;1000000000),'1 Budgetskema (UDFYLDES)'!A69&gt;9999999999)</f>
        <v>0</v>
      </c>
      <c r="K94" s="299"/>
      <c r="L94" s="299"/>
      <c r="M94" s="299"/>
      <c r="N94" s="299"/>
      <c r="O94" s="321" t="s">
        <v>382</v>
      </c>
      <c r="P94" s="481" t="b">
        <f>'1 Budgetskema (UDFYLDES)'!B569&gt;0</f>
        <v>0</v>
      </c>
      <c r="Q94" s="487" t="b">
        <f>AND(P37,P94)</f>
        <v>0</v>
      </c>
      <c r="R94" s="376"/>
      <c r="S94" s="376"/>
      <c r="T94" s="473"/>
      <c r="U94" s="473"/>
      <c r="V94" s="473"/>
      <c r="W94" s="473"/>
      <c r="X94" s="468"/>
      <c r="Y94" s="457"/>
      <c r="Z94" s="285"/>
      <c r="AA94" s="291"/>
      <c r="AB94" s="286" t="str">
        <f>""</f>
        <v/>
      </c>
      <c r="AC94" s="376" t="s">
        <v>87</v>
      </c>
      <c r="AD94" s="247" t="str">
        <f>""</f>
        <v/>
      </c>
      <c r="AE94" s="376" t="str">
        <f>IF('1 Budgetskema (UDFYLDES)'!$D69="","",IF(OR('1 Budgetskema (UDFYLDES)'!$D69="Forsknings- og videnformidlingsinstitution",'1 Budgetskema (UDFYLDES)'!$D69="Stor virksomhed"),"","Deltagelse i messer"))</f>
        <v/>
      </c>
      <c r="AF94" s="462" t="str">
        <f>""</f>
        <v/>
      </c>
      <c r="AG94" s="457" t="str">
        <f>IF(NOT(ISERROR(MATCH("Selvfinansieret",B$79,0))),"",IF(NOT(ISERROR(MATCH(B$79,{"ABER"},0))),$AD94,IF(NOT(ISERROR(MATCH(B$79,{"GBER"},0))),$AE94,IF(NOT(ISERROR(MATCH(B$79,{"FIBER"},0))),$AF94,IF(NOT(ISERROR(MATCH(B$79,{"Ej statsstøtte"},0))),$AB94,IF(NOT(ISERROR(MATCH(B$79,{"De minimis (Landbrug)"},0))),$AC94,IF(NOT(ISERROR(MATCH(B$79,{"De minimis (Generel)"},0))),$AC94,IF(NOT(ISERROR(MATCH(B$79,{"De minimis (Fiskeri og akvakultur)"},0))),$AC94,""))))))))</f>
        <v/>
      </c>
      <c r="AH94" s="300"/>
      <c r="AI94" s="247" t="s">
        <v>107</v>
      </c>
      <c r="AJ94" s="391"/>
      <c r="AK94" s="402"/>
      <c r="AL94" s="402"/>
      <c r="AM94" s="402"/>
      <c r="AN94" s="402"/>
      <c r="AO94" s="402"/>
      <c r="AP94" s="402"/>
      <c r="AQ94" s="402"/>
      <c r="AR94" s="402"/>
      <c r="AS94" s="402"/>
      <c r="AT94" s="402"/>
      <c r="AU94" s="402"/>
      <c r="AV94" s="402"/>
      <c r="AW94" s="402"/>
      <c r="AX94" s="402"/>
      <c r="AY94" s="402"/>
      <c r="AZ94" s="402"/>
      <c r="BA94" s="402"/>
      <c r="BB94" s="402"/>
      <c r="BC94" s="402"/>
      <c r="BD94" s="402"/>
      <c r="BE94" s="402"/>
      <c r="BF94" s="402"/>
      <c r="BG94" s="402"/>
      <c r="BH94" s="402"/>
      <c r="BI94" s="402"/>
      <c r="BJ94" s="402"/>
      <c r="BK94" s="402"/>
      <c r="BL94" s="402"/>
      <c r="BM94" s="402"/>
      <c r="BN94" s="402"/>
      <c r="BO94" s="402"/>
    </row>
    <row r="95" spans="1:67" s="2" customFormat="1" ht="15">
      <c r="A95" s="396"/>
      <c r="B95" s="397"/>
      <c r="C95" s="397"/>
      <c r="D95" s="397"/>
      <c r="E95" s="523" t="s">
        <v>402</v>
      </c>
      <c r="F95" s="271" t="str">
        <f>F80</f>
        <v/>
      </c>
      <c r="G95" s="430"/>
      <c r="H95" s="430"/>
      <c r="I95" s="474"/>
      <c r="J95" s="474"/>
      <c r="K95" s="299"/>
      <c r="L95" s="299"/>
      <c r="M95" s="299"/>
      <c r="N95" s="299"/>
      <c r="O95" s="321" t="s">
        <v>383</v>
      </c>
      <c r="P95" s="481" t="b">
        <f>'1 Budgetskema (UDFYLDES)'!B597&gt;0</f>
        <v>0</v>
      </c>
      <c r="Q95" s="487" t="b">
        <f>AND(P38,P95)</f>
        <v>0</v>
      </c>
      <c r="R95" s="376"/>
      <c r="S95" s="376"/>
      <c r="T95" s="473"/>
      <c r="U95" s="473"/>
      <c r="V95" s="473"/>
      <c r="W95" s="473"/>
      <c r="X95" s="473"/>
      <c r="Y95" s="457"/>
      <c r="Z95" s="457"/>
      <c r="AA95" s="247"/>
      <c r="AB95" s="286" t="str">
        <f>""</f>
        <v/>
      </c>
      <c r="AC95" s="376" t="s">
        <v>97</v>
      </c>
      <c r="AD95" s="247" t="str">
        <f>""</f>
        <v/>
      </c>
      <c r="AE95" s="247" t="str">
        <f>""</f>
        <v/>
      </c>
      <c r="AF95" s="462" t="str">
        <f>""</f>
        <v/>
      </c>
      <c r="AG95" s="457" t="str">
        <f>IF(NOT(ISERROR(MATCH("Selvfinansieret",B$79,0))),"",IF(NOT(ISERROR(MATCH(B$79,{"ABER"},0))),$AD95,IF(NOT(ISERROR(MATCH(B$79,{"GBER"},0))),$AE95,IF(NOT(ISERROR(MATCH(B$79,{"FIBER"},0))),$AF95,IF(NOT(ISERROR(MATCH(B$79,{"Ej statsstøtte"},0))),$AB95,IF(NOT(ISERROR(MATCH(B$79,{"De minimis (Landbrug)"},0))),$AC95,IF(NOT(ISERROR(MATCH(B$79,{"De minimis (Generel)"},0))),$AC95,IF(NOT(ISERROR(MATCH(B$79,{"De minimis (Fiskeri og akvakultur)"},0))),$AC95,""))))))))</f>
        <v/>
      </c>
      <c r="AH95" s="247"/>
      <c r="AI95" s="247"/>
      <c r="AJ95" s="391"/>
      <c r="AK95" s="402"/>
      <c r="AL95" s="402"/>
      <c r="AM95" s="402"/>
      <c r="AN95" s="402"/>
      <c r="AO95" s="402"/>
      <c r="AP95" s="402"/>
      <c r="AQ95" s="402"/>
      <c r="AR95" s="402"/>
      <c r="AS95" s="402"/>
      <c r="AT95" s="402"/>
      <c r="AU95" s="402"/>
      <c r="AV95" s="402"/>
      <c r="AW95" s="402"/>
      <c r="AX95" s="402"/>
      <c r="AY95" s="402"/>
      <c r="AZ95" s="402"/>
      <c r="BA95" s="402"/>
      <c r="BB95" s="402"/>
      <c r="BC95" s="402"/>
      <c r="BD95" s="402"/>
      <c r="BE95" s="402"/>
      <c r="BF95" s="402"/>
      <c r="BG95" s="402"/>
      <c r="BH95" s="402"/>
      <c r="BI95" s="402"/>
      <c r="BJ95" s="402"/>
      <c r="BK95" s="402"/>
      <c r="BL95" s="402"/>
      <c r="BM95" s="402"/>
      <c r="BN95" s="402"/>
      <c r="BO95" s="402"/>
    </row>
    <row r="96" spans="1:67" s="2" customFormat="1" ht="15.75" thickBot="1">
      <c r="A96" s="396"/>
      <c r="B96" s="397"/>
      <c r="C96" s="397"/>
      <c r="D96" s="397"/>
      <c r="E96" s="524" t="s">
        <v>405</v>
      </c>
      <c r="F96" s="272" t="str">
        <f>IFERROR(IF(G81="",G82,IF(G81&lt;=0,0,IF(AND(G81&lt;F81,G82&lt;F81,G81&gt;0,G82&gt;0),(F81-(F81-G81)-(F81-G82)),G81))),"")</f>
        <v/>
      </c>
      <c r="G96" s="430"/>
      <c r="H96" s="430"/>
      <c r="I96" s="474"/>
      <c r="J96" s="474"/>
      <c r="K96" s="299"/>
      <c r="L96" s="299"/>
      <c r="M96" s="299"/>
      <c r="N96" s="299"/>
      <c r="O96" s="321" t="s">
        <v>383</v>
      </c>
      <c r="P96" s="481" t="b">
        <f>'1 Budgetskema (UDFYLDES)'!B599&gt;0</f>
        <v>0</v>
      </c>
      <c r="Q96" s="488" t="b">
        <f>AND(P38,P96)</f>
        <v>0</v>
      </c>
      <c r="R96" s="376"/>
      <c r="S96" s="376"/>
      <c r="T96" s="473"/>
      <c r="U96" s="473"/>
      <c r="V96" s="473"/>
      <c r="W96" s="473"/>
      <c r="X96" s="473"/>
      <c r="Y96" s="457"/>
      <c r="Z96" s="247"/>
      <c r="AA96" s="247"/>
      <c r="AB96" s="286" t="str">
        <f>""</f>
        <v/>
      </c>
      <c r="AC96" s="376" t="s">
        <v>109</v>
      </c>
      <c r="AD96" s="247" t="str">
        <f>""</f>
        <v/>
      </c>
      <c r="AE96" s="247" t="str">
        <f>""</f>
        <v/>
      </c>
      <c r="AF96" s="462" t="str">
        <f>""</f>
        <v/>
      </c>
      <c r="AG96" s="457" t="str">
        <f>IF(NOT(ISERROR(MATCH("Selvfinansieret",B$79,0))),"",IF(NOT(ISERROR(MATCH(B$79,{"ABER"},0))),$AD96,IF(NOT(ISERROR(MATCH(B$79,{"GBER"},0))),$AE96,IF(NOT(ISERROR(MATCH(B$79,{"FIBER"},0))),$AF96,IF(NOT(ISERROR(MATCH(B$79,{"Ej statsstøtte"},0))),$AB96,IF(NOT(ISERROR(MATCH(B$79,{"De minimis (Landbrug)"},0))),$AC96,IF(NOT(ISERROR(MATCH(B$79,{"De minimis (Generel)"},0))),$AC96,IF(NOT(ISERROR(MATCH(B$79,{"De minimis (Fiskeri og akvakultur)"},0))),$AC96,""))))))))</f>
        <v/>
      </c>
      <c r="AH96" s="247"/>
      <c r="AI96" s="247"/>
      <c r="AJ96" s="391"/>
      <c r="AK96" s="402"/>
      <c r="AL96" s="402"/>
      <c r="AM96" s="402"/>
      <c r="AN96" s="402"/>
      <c r="AO96" s="402"/>
      <c r="AP96" s="402"/>
      <c r="AQ96" s="402"/>
      <c r="AR96" s="402"/>
      <c r="AS96" s="402"/>
      <c r="AT96" s="402"/>
      <c r="AU96" s="402"/>
      <c r="AV96" s="402"/>
      <c r="AW96" s="402"/>
      <c r="AX96" s="402"/>
      <c r="AY96" s="402"/>
      <c r="AZ96" s="402"/>
      <c r="BA96" s="402"/>
      <c r="BB96" s="402"/>
      <c r="BC96" s="402"/>
      <c r="BD96" s="402"/>
      <c r="BE96" s="402"/>
      <c r="BF96" s="402"/>
      <c r="BG96" s="402"/>
      <c r="BH96" s="402"/>
      <c r="BI96" s="402"/>
      <c r="BJ96" s="402"/>
      <c r="BK96" s="402"/>
      <c r="BL96" s="402"/>
      <c r="BM96" s="402"/>
      <c r="BN96" s="402"/>
      <c r="BO96" s="402"/>
    </row>
    <row r="97" spans="1:67" ht="15">
      <c r="A97" s="406"/>
      <c r="B97" s="400"/>
      <c r="C97" s="400"/>
      <c r="D97" s="400"/>
      <c r="E97" s="525" t="s">
        <v>404</v>
      </c>
      <c r="F97" s="265" t="str">
        <f>IF($F78="","",IF($F78="Forsknings- og videnformidlingsinstitution",0.44,0.3))</f>
        <v/>
      </c>
      <c r="G97" s="431"/>
      <c r="H97" s="431"/>
      <c r="I97" s="475"/>
      <c r="J97" s="475"/>
      <c r="K97" s="304"/>
      <c r="L97" s="304"/>
      <c r="M97" s="304"/>
      <c r="N97" s="304"/>
      <c r="O97" s="483"/>
      <c r="P97" s="483"/>
      <c r="Q97" s="376"/>
      <c r="R97" s="376"/>
      <c r="S97" s="376"/>
      <c r="T97" s="473"/>
      <c r="U97" s="473"/>
      <c r="V97" s="473"/>
      <c r="W97" s="473"/>
      <c r="X97" s="473"/>
      <c r="Y97" s="247"/>
      <c r="Z97" s="247"/>
      <c r="AA97" s="247"/>
      <c r="AB97" s="247"/>
      <c r="AC97" s="247"/>
      <c r="AD97" s="247"/>
      <c r="AE97" s="247"/>
      <c r="AF97" s="247"/>
      <c r="AG97" s="247"/>
      <c r="AH97" s="247"/>
      <c r="AI97" s="247"/>
      <c r="AJ97" s="391"/>
      <c r="AK97" s="402"/>
      <c r="AL97" s="402"/>
      <c r="AM97" s="402"/>
      <c r="AN97" s="402"/>
      <c r="AO97" s="402"/>
      <c r="AP97" s="402"/>
      <c r="AQ97" s="402"/>
      <c r="AR97" s="402"/>
      <c r="AS97" s="402"/>
      <c r="AT97" s="402"/>
      <c r="AU97" s="402"/>
      <c r="AV97" s="402"/>
      <c r="AW97" s="402"/>
      <c r="AX97" s="402"/>
      <c r="AY97" s="402"/>
      <c r="AZ97" s="402"/>
      <c r="BA97" s="402"/>
      <c r="BB97" s="402"/>
      <c r="BC97" s="402"/>
      <c r="BD97" s="402"/>
      <c r="BE97" s="402"/>
      <c r="BF97" s="402"/>
      <c r="BG97" s="402"/>
      <c r="BH97" s="402"/>
      <c r="BI97" s="402"/>
      <c r="BJ97" s="402"/>
      <c r="BK97" s="402"/>
      <c r="BL97" s="402"/>
      <c r="BM97" s="402"/>
      <c r="BN97" s="402"/>
      <c r="BO97" s="402"/>
    </row>
    <row r="98" spans="1:67" ht="15.75" thickBot="1">
      <c r="A98" s="447" t="s">
        <v>51</v>
      </c>
      <c r="B98" s="448">
        <f>IFERROR(E92/$E$15,0)</f>
        <v>0</v>
      </c>
      <c r="C98" s="400"/>
      <c r="D98" s="400"/>
      <c r="E98" s="526" t="s">
        <v>403</v>
      </c>
      <c r="F98" s="266">
        <f>'1 Budgetskema (UDFYLDES)'!$C93</f>
        <v>0</v>
      </c>
      <c r="G98" s="431"/>
      <c r="H98" s="431"/>
      <c r="I98" s="475"/>
      <c r="J98" s="475"/>
      <c r="K98" s="304"/>
      <c r="L98" s="304"/>
      <c r="M98" s="304"/>
      <c r="N98" s="304"/>
      <c r="O98" s="304"/>
      <c r="P98" s="304"/>
      <c r="Q98" s="376"/>
      <c r="R98" s="376"/>
      <c r="S98" s="376"/>
      <c r="T98" s="473"/>
      <c r="U98" s="473"/>
      <c r="V98" s="473"/>
      <c r="W98" s="473"/>
      <c r="X98" s="473"/>
      <c r="Y98" s="247"/>
      <c r="Z98" s="247"/>
      <c r="AA98" s="247"/>
      <c r="AB98" s="247"/>
      <c r="AC98" s="247"/>
      <c r="AD98" s="247"/>
      <c r="AE98" s="247"/>
      <c r="AF98" s="247"/>
      <c r="AG98" s="247"/>
      <c r="AH98" s="247"/>
      <c r="AI98" s="247"/>
      <c r="AJ98" s="391"/>
      <c r="AK98" s="402"/>
      <c r="AL98" s="402"/>
      <c r="AM98" s="402"/>
      <c r="AN98" s="402"/>
      <c r="AO98" s="402"/>
      <c r="AP98" s="402"/>
      <c r="AQ98" s="402"/>
      <c r="AR98" s="402"/>
      <c r="AS98" s="402"/>
      <c r="AT98" s="402"/>
      <c r="AU98" s="402"/>
      <c r="AV98" s="402"/>
      <c r="AW98" s="402"/>
      <c r="AX98" s="402"/>
      <c r="AY98" s="402"/>
      <c r="AZ98" s="402"/>
      <c r="BA98" s="402"/>
      <c r="BB98" s="402"/>
      <c r="BC98" s="402"/>
      <c r="BD98" s="402"/>
      <c r="BE98" s="402"/>
      <c r="BF98" s="402"/>
      <c r="BG98" s="402"/>
      <c r="BH98" s="402"/>
      <c r="BI98" s="402"/>
      <c r="BJ98" s="402"/>
      <c r="BK98" s="402"/>
      <c r="BL98" s="402"/>
      <c r="BM98" s="402"/>
      <c r="BN98" s="402"/>
      <c r="BO98" s="402"/>
    </row>
    <row r="99" spans="1:67" ht="15.75" thickBot="1">
      <c r="A99" s="398"/>
      <c r="B99" s="399"/>
      <c r="C99" s="391"/>
      <c r="D99" s="391"/>
      <c r="E99" s="401"/>
      <c r="F99" s="391"/>
      <c r="G99" s="431"/>
      <c r="H99" s="431"/>
      <c r="I99" s="475"/>
      <c r="J99" s="475"/>
      <c r="K99" s="304"/>
      <c r="L99" s="304"/>
      <c r="M99" s="304"/>
      <c r="N99" s="304"/>
      <c r="O99" s="304"/>
      <c r="P99" s="304"/>
      <c r="Q99" s="376"/>
      <c r="R99" s="376"/>
      <c r="S99" s="376"/>
      <c r="T99" s="473"/>
      <c r="U99" s="473"/>
      <c r="V99" s="473"/>
      <c r="W99" s="473"/>
      <c r="X99" s="473"/>
      <c r="Y99" s="247"/>
      <c r="Z99" s="247"/>
      <c r="AA99" s="247"/>
      <c r="AB99" s="247"/>
      <c r="AC99" s="376"/>
      <c r="AD99" s="247"/>
      <c r="AE99" s="247"/>
      <c r="AF99" s="247"/>
      <c r="AG99" s="247"/>
      <c r="AH99" s="247"/>
      <c r="AI99" s="247"/>
      <c r="AJ99" s="391"/>
      <c r="AK99" s="402"/>
      <c r="AL99" s="402"/>
      <c r="AM99" s="402"/>
      <c r="AN99" s="402"/>
      <c r="AO99" s="402"/>
      <c r="AP99" s="402"/>
      <c r="AQ99" s="402"/>
      <c r="AR99" s="402"/>
      <c r="AS99" s="402"/>
      <c r="AT99" s="402"/>
      <c r="AU99" s="402"/>
      <c r="AV99" s="402"/>
      <c r="AW99" s="402"/>
      <c r="AX99" s="402"/>
      <c r="AY99" s="402"/>
      <c r="AZ99" s="402"/>
      <c r="BA99" s="402"/>
      <c r="BB99" s="402"/>
      <c r="BC99" s="402"/>
      <c r="BD99" s="402"/>
      <c r="BE99" s="402"/>
      <c r="BF99" s="402"/>
      <c r="BG99" s="402"/>
      <c r="BH99" s="402"/>
      <c r="BI99" s="402"/>
      <c r="BJ99" s="402"/>
      <c r="BK99" s="402"/>
      <c r="BL99" s="402"/>
      <c r="BM99" s="402"/>
      <c r="BN99" s="402"/>
      <c r="BO99" s="402"/>
    </row>
    <row r="100" spans="1:67" ht="15" hidden="1">
      <c r="A100" s="398"/>
      <c r="B100" s="399"/>
      <c r="C100" s="391"/>
      <c r="D100" s="391"/>
      <c r="E100" s="401"/>
      <c r="F100" s="391"/>
      <c r="G100" s="431"/>
      <c r="H100" s="431"/>
      <c r="I100" s="475"/>
      <c r="J100" s="475"/>
      <c r="K100" s="304"/>
      <c r="L100" s="304"/>
      <c r="M100" s="304"/>
      <c r="N100" s="304"/>
      <c r="O100" s="304"/>
      <c r="P100" s="304"/>
      <c r="Q100" s="376"/>
      <c r="R100" s="376"/>
      <c r="S100" s="376"/>
      <c r="T100" s="473"/>
      <c r="U100" s="473"/>
      <c r="V100" s="473"/>
      <c r="W100" s="473"/>
      <c r="X100" s="473"/>
      <c r="Y100" s="247"/>
      <c r="Z100" s="247"/>
      <c r="AA100" s="247"/>
      <c r="AB100" s="247"/>
      <c r="AC100" s="376"/>
      <c r="AD100" s="247"/>
      <c r="AE100" s="247"/>
      <c r="AF100" s="247"/>
      <c r="AG100" s="247"/>
      <c r="AH100" s="247"/>
      <c r="AI100" s="247"/>
      <c r="AJ100" s="391"/>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c r="BO100" s="402"/>
    </row>
    <row r="101" spans="1:67" ht="15" hidden="1">
      <c r="A101" s="398"/>
      <c r="B101" s="399"/>
      <c r="C101" s="391"/>
      <c r="D101" s="391"/>
      <c r="E101" s="401"/>
      <c r="F101" s="391"/>
      <c r="G101" s="431"/>
      <c r="H101" s="431"/>
      <c r="I101" s="475"/>
      <c r="J101" s="475"/>
      <c r="K101" s="304"/>
      <c r="L101" s="304"/>
      <c r="M101" s="304"/>
      <c r="N101" s="304"/>
      <c r="O101" s="304"/>
      <c r="P101" s="304"/>
      <c r="Q101" s="376"/>
      <c r="R101" s="376"/>
      <c r="S101" s="376"/>
      <c r="T101" s="473"/>
      <c r="U101" s="473"/>
      <c r="V101" s="473"/>
      <c r="W101" s="473"/>
      <c r="X101" s="473"/>
      <c r="Y101" s="247"/>
      <c r="Z101" s="247"/>
      <c r="AA101" s="247"/>
      <c r="AB101" s="247"/>
      <c r="AC101" s="376"/>
      <c r="AD101" s="247"/>
      <c r="AE101" s="247"/>
      <c r="AF101" s="247"/>
      <c r="AG101" s="247"/>
      <c r="AH101" s="247"/>
      <c r="AI101" s="247"/>
      <c r="AJ101" s="391"/>
      <c r="AK101" s="402"/>
      <c r="AL101" s="402"/>
      <c r="AM101" s="402"/>
      <c r="AN101" s="402"/>
      <c r="AO101" s="402"/>
      <c r="AP101" s="402"/>
      <c r="AQ101" s="402"/>
      <c r="AR101" s="402"/>
      <c r="AS101" s="402"/>
      <c r="AT101" s="402"/>
      <c r="AU101" s="402"/>
      <c r="AV101" s="402"/>
      <c r="AW101" s="402"/>
      <c r="AX101" s="402"/>
      <c r="AY101" s="402"/>
      <c r="AZ101" s="402"/>
      <c r="BA101" s="402"/>
      <c r="BB101" s="402"/>
      <c r="BC101" s="402"/>
      <c r="BD101" s="402"/>
      <c r="BE101" s="402"/>
      <c r="BF101" s="402"/>
      <c r="BG101" s="402"/>
      <c r="BH101" s="402"/>
      <c r="BI101" s="402"/>
      <c r="BJ101" s="402"/>
      <c r="BK101" s="402"/>
      <c r="BL101" s="402"/>
      <c r="BM101" s="402"/>
      <c r="BN101" s="402"/>
      <c r="BO101" s="402"/>
    </row>
    <row r="102" spans="1:67" ht="15" hidden="1">
      <c r="A102" s="398"/>
      <c r="B102" s="399"/>
      <c r="C102" s="391"/>
      <c r="D102" s="391"/>
      <c r="E102" s="401"/>
      <c r="F102" s="391"/>
      <c r="G102" s="431"/>
      <c r="H102" s="431"/>
      <c r="I102" s="475"/>
      <c r="J102" s="475"/>
      <c r="K102" s="304"/>
      <c r="L102" s="304"/>
      <c r="M102" s="304"/>
      <c r="N102" s="304"/>
      <c r="O102" s="304"/>
      <c r="P102" s="304"/>
      <c r="Q102" s="376"/>
      <c r="R102" s="376"/>
      <c r="S102" s="376"/>
      <c r="T102" s="473"/>
      <c r="U102" s="473"/>
      <c r="V102" s="473"/>
      <c r="W102" s="473"/>
      <c r="X102" s="473"/>
      <c r="Y102" s="247"/>
      <c r="Z102" s="247"/>
      <c r="AA102" s="247"/>
      <c r="AB102" s="247"/>
      <c r="AC102" s="376"/>
      <c r="AD102" s="247"/>
      <c r="AE102" s="247"/>
      <c r="AF102" s="247"/>
      <c r="AG102" s="247"/>
      <c r="AH102" s="247"/>
      <c r="AI102" s="247"/>
      <c r="AJ102" s="391"/>
      <c r="AK102" s="402"/>
      <c r="AL102" s="402"/>
      <c r="AM102" s="402"/>
      <c r="AN102" s="402"/>
      <c r="AO102" s="402"/>
      <c r="AP102" s="402"/>
      <c r="AQ102" s="402"/>
      <c r="AR102" s="402"/>
      <c r="AS102" s="402"/>
      <c r="AT102" s="402"/>
      <c r="AU102" s="402"/>
      <c r="AV102" s="402"/>
      <c r="AW102" s="402"/>
      <c r="AX102" s="402"/>
      <c r="AY102" s="402"/>
      <c r="AZ102" s="402"/>
      <c r="BA102" s="402"/>
      <c r="BB102" s="402"/>
      <c r="BC102" s="402"/>
      <c r="BD102" s="402"/>
      <c r="BE102" s="402"/>
      <c r="BF102" s="402"/>
      <c r="BG102" s="402"/>
      <c r="BH102" s="402"/>
      <c r="BI102" s="402"/>
      <c r="BJ102" s="402"/>
      <c r="BK102" s="402"/>
      <c r="BL102" s="402"/>
      <c r="BM102" s="402"/>
      <c r="BN102" s="402"/>
      <c r="BO102" s="402"/>
    </row>
    <row r="103" spans="1:67" ht="15" hidden="1">
      <c r="A103" s="398"/>
      <c r="B103" s="399"/>
      <c r="C103" s="391"/>
      <c r="D103" s="391"/>
      <c r="E103" s="401"/>
      <c r="F103" s="391"/>
      <c r="G103" s="431"/>
      <c r="H103" s="431"/>
      <c r="I103" s="475"/>
      <c r="J103" s="475"/>
      <c r="K103" s="304"/>
      <c r="L103" s="304"/>
      <c r="M103" s="304"/>
      <c r="N103" s="304"/>
      <c r="O103" s="304"/>
      <c r="P103" s="304"/>
      <c r="Q103" s="376"/>
      <c r="R103" s="376"/>
      <c r="S103" s="376"/>
      <c r="T103" s="473"/>
      <c r="U103" s="473"/>
      <c r="V103" s="473"/>
      <c r="W103" s="473"/>
      <c r="X103" s="473"/>
      <c r="Y103" s="247"/>
      <c r="Z103" s="247"/>
      <c r="AA103" s="247"/>
      <c r="AB103" s="247"/>
      <c r="AC103" s="376"/>
      <c r="AD103" s="247"/>
      <c r="AE103" s="247"/>
      <c r="AF103" s="247"/>
      <c r="AG103" s="247"/>
      <c r="AH103" s="247"/>
      <c r="AI103" s="247"/>
      <c r="AJ103" s="391"/>
      <c r="AK103" s="402"/>
      <c r="AL103" s="402"/>
      <c r="AM103" s="402"/>
      <c r="AN103" s="402"/>
      <c r="AO103" s="402"/>
      <c r="AP103" s="402"/>
      <c r="AQ103" s="402"/>
      <c r="AR103" s="402"/>
      <c r="AS103" s="402"/>
      <c r="AT103" s="402"/>
      <c r="AU103" s="402"/>
      <c r="AV103" s="402"/>
      <c r="AW103" s="402"/>
      <c r="AX103" s="402"/>
      <c r="AY103" s="402"/>
      <c r="AZ103" s="402"/>
      <c r="BA103" s="402"/>
      <c r="BB103" s="402"/>
      <c r="BC103" s="402"/>
      <c r="BD103" s="402"/>
      <c r="BE103" s="402"/>
      <c r="BF103" s="402"/>
      <c r="BG103" s="402"/>
      <c r="BH103" s="402"/>
      <c r="BI103" s="402"/>
      <c r="BJ103" s="402"/>
      <c r="BK103" s="402"/>
      <c r="BL103" s="402"/>
      <c r="BM103" s="402"/>
      <c r="BN103" s="402"/>
      <c r="BO103" s="402"/>
    </row>
    <row r="104" spans="1:67" ht="15" hidden="1">
      <c r="A104" s="398"/>
      <c r="B104" s="399"/>
      <c r="C104" s="391"/>
      <c r="D104" s="391"/>
      <c r="E104" s="401"/>
      <c r="F104" s="391"/>
      <c r="G104" s="431"/>
      <c r="H104" s="431"/>
      <c r="I104" s="475"/>
      <c r="J104" s="475"/>
      <c r="K104" s="304"/>
      <c r="L104" s="304"/>
      <c r="M104" s="304"/>
      <c r="N104" s="304"/>
      <c r="O104" s="304"/>
      <c r="P104" s="304"/>
      <c r="Q104" s="376"/>
      <c r="R104" s="376"/>
      <c r="S104" s="376"/>
      <c r="T104" s="473"/>
      <c r="U104" s="473"/>
      <c r="V104" s="473"/>
      <c r="W104" s="473"/>
      <c r="X104" s="473"/>
      <c r="Y104" s="247"/>
      <c r="Z104" s="247"/>
      <c r="AA104" s="247"/>
      <c r="AB104" s="247"/>
      <c r="AC104" s="376"/>
      <c r="AD104" s="247"/>
      <c r="AE104" s="247"/>
      <c r="AF104" s="247"/>
      <c r="AG104" s="247"/>
      <c r="AH104" s="247"/>
      <c r="AI104" s="247"/>
      <c r="AJ104" s="391"/>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c r="BO104" s="402"/>
    </row>
    <row r="105" spans="1:67" ht="15" hidden="1">
      <c r="A105" s="398"/>
      <c r="B105" s="399"/>
      <c r="C105" s="391"/>
      <c r="D105" s="391"/>
      <c r="E105" s="401"/>
      <c r="F105" s="391"/>
      <c r="G105" s="431"/>
      <c r="H105" s="431"/>
      <c r="I105" s="475"/>
      <c r="J105" s="475"/>
      <c r="K105" s="304"/>
      <c r="L105" s="304"/>
      <c r="M105" s="304"/>
      <c r="N105" s="304"/>
      <c r="O105" s="304"/>
      <c r="P105" s="304"/>
      <c r="Q105" s="376"/>
      <c r="R105" s="376"/>
      <c r="S105" s="376"/>
      <c r="T105" s="473"/>
      <c r="U105" s="473"/>
      <c r="V105" s="473"/>
      <c r="W105" s="473"/>
      <c r="X105" s="473"/>
      <c r="Y105" s="247"/>
      <c r="Z105" s="247"/>
      <c r="AA105" s="247"/>
      <c r="AB105" s="247"/>
      <c r="AC105" s="376"/>
      <c r="AD105" s="247"/>
      <c r="AE105" s="247"/>
      <c r="AF105" s="247"/>
      <c r="AG105" s="247"/>
      <c r="AH105" s="247"/>
      <c r="AI105" s="247"/>
      <c r="AJ105" s="391"/>
      <c r="AK105" s="402"/>
      <c r="AL105" s="402"/>
      <c r="AM105" s="402"/>
      <c r="AN105" s="402"/>
      <c r="AO105" s="402"/>
      <c r="AP105" s="402"/>
      <c r="AQ105" s="402"/>
      <c r="AR105" s="402"/>
      <c r="AS105" s="402"/>
      <c r="AT105" s="402"/>
      <c r="AU105" s="402"/>
      <c r="AV105" s="402"/>
      <c r="AW105" s="402"/>
      <c r="AX105" s="402"/>
      <c r="AY105" s="402"/>
      <c r="AZ105" s="402"/>
      <c r="BA105" s="402"/>
      <c r="BB105" s="402"/>
      <c r="BC105" s="402"/>
      <c r="BD105" s="402"/>
      <c r="BE105" s="402"/>
      <c r="BF105" s="402"/>
      <c r="BG105" s="402"/>
      <c r="BH105" s="402"/>
      <c r="BI105" s="402"/>
      <c r="BJ105" s="402"/>
      <c r="BK105" s="402"/>
      <c r="BL105" s="402"/>
      <c r="BM105" s="402"/>
      <c r="BN105" s="402"/>
      <c r="BO105" s="402"/>
    </row>
    <row r="106" spans="1:67" ht="15" hidden="1">
      <c r="A106" s="398"/>
      <c r="B106" s="399"/>
      <c r="C106" s="391"/>
      <c r="D106" s="391"/>
      <c r="E106" s="401"/>
      <c r="F106" s="391"/>
      <c r="G106" s="431"/>
      <c r="H106" s="431"/>
      <c r="I106" s="475"/>
      <c r="J106" s="475"/>
      <c r="K106" s="304"/>
      <c r="L106" s="304"/>
      <c r="M106" s="304"/>
      <c r="N106" s="304"/>
      <c r="O106" s="304"/>
      <c r="P106" s="304"/>
      <c r="Q106" s="376"/>
      <c r="R106" s="376"/>
      <c r="S106" s="376"/>
      <c r="T106" s="473"/>
      <c r="U106" s="473"/>
      <c r="V106" s="473"/>
      <c r="W106" s="473"/>
      <c r="X106" s="473"/>
      <c r="Y106" s="247"/>
      <c r="Z106" s="247"/>
      <c r="AA106" s="247"/>
      <c r="AB106" s="247"/>
      <c r="AC106" s="376"/>
      <c r="AD106" s="247"/>
      <c r="AE106" s="247"/>
      <c r="AF106" s="247"/>
      <c r="AG106" s="247"/>
      <c r="AH106" s="247"/>
      <c r="AI106" s="247"/>
      <c r="AJ106" s="391"/>
      <c r="AK106" s="402"/>
      <c r="AL106" s="402"/>
      <c r="AM106" s="402"/>
      <c r="AN106" s="402"/>
      <c r="AO106" s="402"/>
      <c r="AP106" s="402"/>
      <c r="AQ106" s="402"/>
      <c r="AR106" s="402"/>
      <c r="AS106" s="402"/>
      <c r="AT106" s="402"/>
      <c r="AU106" s="402"/>
      <c r="AV106" s="402"/>
      <c r="AW106" s="402"/>
      <c r="AX106" s="402"/>
      <c r="AY106" s="402"/>
      <c r="AZ106" s="402"/>
      <c r="BA106" s="402"/>
      <c r="BB106" s="402"/>
      <c r="BC106" s="402"/>
      <c r="BD106" s="402"/>
      <c r="BE106" s="402"/>
      <c r="BF106" s="402"/>
      <c r="BG106" s="402"/>
      <c r="BH106" s="402"/>
      <c r="BI106" s="402"/>
      <c r="BJ106" s="402"/>
      <c r="BK106" s="402"/>
      <c r="BL106" s="402"/>
      <c r="BM106" s="402"/>
      <c r="BN106" s="402"/>
      <c r="BO106" s="402"/>
    </row>
    <row r="107" spans="1:67" ht="15" hidden="1">
      <c r="A107" s="398"/>
      <c r="B107" s="399"/>
      <c r="C107" s="391"/>
      <c r="D107" s="391"/>
      <c r="E107" s="401"/>
      <c r="F107" s="391"/>
      <c r="G107" s="431"/>
      <c r="H107" s="431"/>
      <c r="I107" s="475"/>
      <c r="J107" s="475"/>
      <c r="K107" s="304"/>
      <c r="L107" s="304"/>
      <c r="M107" s="304"/>
      <c r="N107" s="304"/>
      <c r="O107" s="304"/>
      <c r="P107" s="304"/>
      <c r="Q107" s="376"/>
      <c r="R107" s="376"/>
      <c r="S107" s="376"/>
      <c r="T107" s="473"/>
      <c r="U107" s="473"/>
      <c r="V107" s="473"/>
      <c r="W107" s="473"/>
      <c r="X107" s="473"/>
      <c r="Y107" s="247"/>
      <c r="Z107" s="247"/>
      <c r="AA107" s="247"/>
      <c r="AB107" s="247"/>
      <c r="AC107" s="376"/>
      <c r="AD107" s="247"/>
      <c r="AE107" s="247"/>
      <c r="AF107" s="247"/>
      <c r="AG107" s="247"/>
      <c r="AH107" s="247"/>
      <c r="AI107" s="247"/>
      <c r="AJ107" s="391"/>
      <c r="AK107" s="402"/>
      <c r="AL107" s="402"/>
      <c r="AM107" s="402"/>
      <c r="AN107" s="402"/>
      <c r="AO107" s="402"/>
      <c r="AP107" s="402"/>
      <c r="AQ107" s="402"/>
      <c r="AR107" s="402"/>
      <c r="AS107" s="402"/>
      <c r="AT107" s="402"/>
      <c r="AU107" s="402"/>
      <c r="AV107" s="402"/>
      <c r="AW107" s="402"/>
      <c r="AX107" s="402"/>
      <c r="AY107" s="402"/>
      <c r="AZ107" s="402"/>
      <c r="BA107" s="402"/>
      <c r="BB107" s="402"/>
      <c r="BC107" s="402"/>
      <c r="BD107" s="402"/>
      <c r="BE107" s="402"/>
      <c r="BF107" s="402"/>
      <c r="BG107" s="402"/>
      <c r="BH107" s="402"/>
      <c r="BI107" s="402"/>
      <c r="BJ107" s="402"/>
      <c r="BK107" s="402"/>
      <c r="BL107" s="402"/>
      <c r="BM107" s="402"/>
      <c r="BN107" s="402"/>
      <c r="BO107" s="402"/>
    </row>
    <row r="108" spans="1:67" ht="35.1" customHeight="1" thickTop="1">
      <c r="A108" s="382" t="s">
        <v>15</v>
      </c>
      <c r="B108" s="383" t="str">
        <f>IF('1 Budgetskema (UDFYLDES)'!C99="","",'1 Budgetskema (UDFYLDES)'!C99)</f>
        <v/>
      </c>
      <c r="C108" s="722" t="s">
        <v>423</v>
      </c>
      <c r="D108" s="384"/>
      <c r="E108" s="382" t="s">
        <v>18</v>
      </c>
      <c r="F108" s="383" t="str">
        <f>IF('1 Budgetskema (UDFYLDES)'!D99="","",'1 Budgetskema (UDFYLDES)'!D99)</f>
        <v/>
      </c>
      <c r="G108" s="433"/>
      <c r="H108" s="490"/>
      <c r="I108" s="478"/>
      <c r="J108" s="478"/>
      <c r="K108" s="457"/>
      <c r="L108" s="457"/>
      <c r="M108" s="457"/>
      <c r="N108" s="457"/>
      <c r="O108" s="304"/>
      <c r="P108" s="304"/>
      <c r="Q108" s="289"/>
      <c r="R108" s="290"/>
      <c r="S108" s="291"/>
      <c r="T108" s="473"/>
      <c r="U108" s="473"/>
      <c r="V108" s="473"/>
      <c r="W108" s="553"/>
      <c r="X108" s="473"/>
      <c r="Y108" s="247"/>
      <c r="Z108" s="457"/>
      <c r="AA108" s="247"/>
      <c r="AB108" s="247"/>
      <c r="AC108" s="247"/>
      <c r="AD108" s="247"/>
      <c r="AE108" s="457"/>
      <c r="AF108" s="247"/>
      <c r="AG108" s="247"/>
      <c r="AH108" s="247"/>
      <c r="AI108" s="247"/>
      <c r="AJ108" s="391"/>
      <c r="AK108" s="402"/>
      <c r="AL108" s="402"/>
      <c r="AM108" s="402"/>
      <c r="AN108" s="402"/>
      <c r="AO108" s="402"/>
      <c r="AP108" s="402"/>
      <c r="AQ108" s="402"/>
      <c r="AR108" s="402"/>
      <c r="AS108" s="402"/>
      <c r="AT108" s="402"/>
      <c r="AU108" s="402"/>
      <c r="AV108" s="402"/>
      <c r="AW108" s="402"/>
      <c r="AX108" s="402"/>
      <c r="AY108" s="402"/>
      <c r="AZ108" s="402"/>
      <c r="BA108" s="402"/>
      <c r="BB108" s="402"/>
      <c r="BC108" s="402"/>
      <c r="BD108" s="402"/>
      <c r="BE108" s="402"/>
      <c r="BF108" s="402"/>
      <c r="BG108" s="402"/>
      <c r="BH108" s="402"/>
      <c r="BI108" s="402"/>
      <c r="BJ108" s="402"/>
      <c r="BK108" s="402"/>
      <c r="BL108" s="402"/>
      <c r="BM108" s="402"/>
      <c r="BN108" s="402"/>
      <c r="BO108" s="402"/>
    </row>
    <row r="109" spans="1:67" ht="15">
      <c r="A109" s="385" t="s">
        <v>113</v>
      </c>
      <c r="B109" s="386" t="str">
        <f>IF('1 Budgetskema (UDFYLDES)'!E99="","",'1 Budgetskema (UDFYLDES)'!E99)</f>
        <v/>
      </c>
      <c r="C109" s="387"/>
      <c r="D109" s="387"/>
      <c r="E109" s="385" t="s">
        <v>100</v>
      </c>
      <c r="F109" s="386" t="str">
        <f>IF(ISBLANK($F$19),"Projektform skal vælges ved hovedansøger",$F$19)</f>
        <v/>
      </c>
      <c r="G109" s="433"/>
      <c r="H109" s="490"/>
      <c r="I109" s="478"/>
      <c r="J109" s="478"/>
      <c r="K109" s="457"/>
      <c r="L109" s="457"/>
      <c r="M109" s="457"/>
      <c r="N109" s="457"/>
      <c r="O109" s="304"/>
      <c r="P109" s="304"/>
      <c r="Q109" s="289"/>
      <c r="R109" s="290"/>
      <c r="S109" s="460"/>
      <c r="T109" s="473"/>
      <c r="U109" s="473"/>
      <c r="V109" s="473"/>
      <c r="W109" s="553"/>
      <c r="X109" s="554"/>
      <c r="Y109" s="247"/>
      <c r="Z109" s="457"/>
      <c r="AA109" s="247"/>
      <c r="AB109" s="247"/>
      <c r="AC109" s="247"/>
      <c r="AD109" s="247"/>
      <c r="AE109" s="457"/>
      <c r="AF109" s="247"/>
      <c r="AG109" s="247"/>
      <c r="AH109" s="247"/>
      <c r="AI109" s="247"/>
      <c r="AJ109" s="391"/>
      <c r="AK109" s="402"/>
      <c r="AL109" s="402"/>
      <c r="AM109" s="402"/>
      <c r="AN109" s="402"/>
      <c r="AO109" s="402"/>
      <c r="AP109" s="402"/>
      <c r="AQ109" s="402"/>
      <c r="AR109" s="402"/>
      <c r="AS109" s="402"/>
      <c r="AT109" s="402"/>
      <c r="AU109" s="402"/>
      <c r="AV109" s="402"/>
      <c r="AW109" s="402"/>
      <c r="AX109" s="402"/>
      <c r="AY109" s="402"/>
      <c r="AZ109" s="402"/>
      <c r="BA109" s="402"/>
      <c r="BB109" s="402"/>
      <c r="BC109" s="402"/>
      <c r="BD109" s="402"/>
      <c r="BE109" s="402"/>
      <c r="BF109" s="402"/>
      <c r="BG109" s="402"/>
      <c r="BH109" s="402"/>
      <c r="BI109" s="402"/>
      <c r="BJ109" s="402"/>
      <c r="BK109" s="402"/>
      <c r="BL109" s="402"/>
      <c r="BM109" s="402"/>
      <c r="BN109" s="402"/>
      <c r="BO109" s="402"/>
    </row>
    <row r="110" spans="1:67" ht="30">
      <c r="A110" s="385" t="s">
        <v>16</v>
      </c>
      <c r="B110" s="386" t="str">
        <f>IF('1 Budgetskema (UDFYLDES)'!F99="","",'1 Budgetskema (UDFYLDES)'!F99)</f>
        <v/>
      </c>
      <c r="C110" s="441" t="s">
        <v>399</v>
      </c>
      <c r="D110" s="385"/>
      <c r="E110" s="441" t="s">
        <v>17</v>
      </c>
      <c r="F110" s="442" t="str">
        <f>IFERROR(IF(NOT(ISERROR(MATCH(B109,{"ABER"},0))),INDEX(ABER_Tilskudsprocent_liste[#All],MATCH(B110,ABER_Tilskudsprocent_liste[[#All],[Typer af projekter og aktiviteter/ virksomhedsstørrelse]],0),MATCH(Z112,ABER_Tilskudsprocent_liste[#Headers],0)),IF(NOT(ISERROR(MATCH(B109,{"GBER"},0))),INDEX(GEBER_Tilskudsprocent_liste[#All],MATCH(B110,GEBER_Tilskudsprocent_liste[[#All],[Typer af projekter og aktiviteter/ virksomhedsstørrelse]],0),MATCH(Z112,GEBER_Tilskudsprocent_liste[#Headers],0)),IF(NOT(ISERROR(MATCH(B109,{"FIBER"},0))),INDEX(FIBER_Tilskudsprocent_liste[#All],MATCH(B110,FIBER_Tilskudsprocent_liste[[#All],[Typer af projekter og aktiviteter/ virksomhedsstørrelse]],0),MATCH(Z112,FIBER_Tilskudsprocent_liste[#Headers],0)),IF(NOT(ISERROR(MATCH(B109,{"Ej statsstøtte"},0))),INDEX(Liste_Ej_statsstøtte[#All],MATCH(B110,Liste_Ej_statsstøtte[[#All],[Typer af projekter og aktiviteter/ virksomhedsstørrelse]],0),MATCH(Z112,Liste_Ej_statsstøtte[#Headers],0)),"")))),"")</f>
        <v/>
      </c>
      <c r="G110" s="433" t="s">
        <v>119</v>
      </c>
      <c r="H110" s="491"/>
      <c r="I110" s="478" t="s">
        <v>122</v>
      </c>
      <c r="J110" s="478"/>
      <c r="K110" s="457"/>
      <c r="L110" s="457"/>
      <c r="M110" s="457"/>
      <c r="N110" s="457"/>
      <c r="O110" s="304"/>
      <c r="P110" s="304"/>
      <c r="Q110" s="313"/>
      <c r="R110" s="294"/>
      <c r="S110" s="460"/>
      <c r="T110" s="555" t="s">
        <v>343</v>
      </c>
      <c r="U110" s="555" t="s">
        <v>343</v>
      </c>
      <c r="V110" s="555" t="s">
        <v>343</v>
      </c>
      <c r="W110" s="555" t="s">
        <v>343</v>
      </c>
      <c r="X110" s="555" t="s">
        <v>343</v>
      </c>
      <c r="Y110" s="464" t="s">
        <v>343</v>
      </c>
      <c r="Z110" s="464" t="s">
        <v>343</v>
      </c>
      <c r="AA110" s="464" t="s">
        <v>343</v>
      </c>
      <c r="AB110" s="464" t="s">
        <v>343</v>
      </c>
      <c r="AC110" s="464" t="s">
        <v>343</v>
      </c>
      <c r="AD110" s="464" t="s">
        <v>343</v>
      </c>
      <c r="AE110" s="464" t="s">
        <v>343</v>
      </c>
      <c r="AF110" s="464" t="s">
        <v>343</v>
      </c>
      <c r="AG110" s="464" t="s">
        <v>343</v>
      </c>
      <c r="AH110" s="464" t="s">
        <v>343</v>
      </c>
      <c r="AI110" s="464" t="s">
        <v>343</v>
      </c>
      <c r="AJ110" s="391"/>
      <c r="AK110" s="402"/>
      <c r="AL110" s="402"/>
      <c r="AM110" s="402"/>
      <c r="AN110" s="402"/>
      <c r="AO110" s="402"/>
      <c r="AP110" s="402"/>
      <c r="AQ110" s="402"/>
      <c r="AR110" s="402"/>
      <c r="AS110" s="402"/>
      <c r="AT110" s="402"/>
      <c r="AU110" s="402"/>
      <c r="AV110" s="402"/>
      <c r="AW110" s="402"/>
      <c r="AX110" s="402"/>
      <c r="AY110" s="402"/>
      <c r="AZ110" s="402"/>
      <c r="BA110" s="402"/>
      <c r="BB110" s="402"/>
      <c r="BC110" s="402"/>
      <c r="BD110" s="402"/>
      <c r="BE110" s="402"/>
      <c r="BF110" s="402"/>
      <c r="BG110" s="402"/>
      <c r="BH110" s="402"/>
      <c r="BI110" s="402"/>
      <c r="BJ110" s="402"/>
      <c r="BK110" s="402"/>
      <c r="BL110" s="402"/>
      <c r="BM110" s="402"/>
      <c r="BN110" s="402"/>
      <c r="BO110" s="402"/>
    </row>
    <row r="111" spans="1:67" ht="15">
      <c r="A111" s="439" t="s">
        <v>394</v>
      </c>
      <c r="B111" s="441" t="str">
        <f>IF('1 Budgetskema (UDFYLDES)'!B99="","",'1 Budgetskema (UDFYLDES)'!B99)</f>
        <v/>
      </c>
      <c r="C111" s="440" t="str">
        <f>IF('1 Budgetskema (UDFYLDES)'!$A99="","",'1 Budgetskema (UDFYLDES)'!$A99)</f>
        <v/>
      </c>
      <c r="D111" s="385"/>
      <c r="E111" s="441"/>
      <c r="F111" s="443" t="str">
        <f>IFERROR(IF(NOT(ISERROR(MATCH(B109,{"ABER"},0))),INDEX(ABER_Tilskudsprocent_liste[#All],MATCH(B110,ABER_Tilskudsprocent_liste[[#All],[Typer af projekter og aktiviteter/ virksomhedsstørrelse]],0),MATCH(Z112,ABER_Tilskudsprocent_liste[#Headers],0)),IF(NOT(ISERROR(MATCH(B109,{"GBER"},0))),INDEX(GEBER_Tilskudsprocent_liste[#All],MATCH(B110,GEBER_Tilskudsprocent_liste[[#All],[Typer af projekter og aktiviteter/ virksomhedsstørrelse]],0),MATCH(Z112,GEBER_Tilskudsprocent_liste[#Headers],0)),IF(NOT(ISERROR(MATCH(B109,{"FIBER"},0))),INDEX(FIBER_Tilskudsprocent_liste[#All],MATCH(B110,FIBER_Tilskudsprocent_liste[[#All],[Typer af projekter og aktiviteter/ virksomhedsstørrelse]],0),MATCH(Z112,FIBER_Tilskudsprocent_liste[#Headers],0)),IF(NOT(ISERROR(MATCH(B109,{"Ej statsstøtte"},0))),INDEX(Liste_Ej_statsstøtte[#All],MATCH(B110,Liste_Ej_statsstøtte[[#All],[Typer af projekter og aktiviteter/ virksomhedsstørrelse]],0),MATCH(Z112,Liste_Ej_statsstøtte[#Headers],0)),"")))),"")</f>
        <v/>
      </c>
      <c r="G111" s="435" t="str">
        <f>IFERROR(IF(E122*(1-F111)-C123&lt;0,F111-((E122*F111+C123)-E122)/E122,""),"")</f>
        <v/>
      </c>
      <c r="H111" s="435" t="str">
        <f>IFERROR(IF(D123&lt;&gt;0,IF(D123=E122,0,IF(C123&gt;0,(F111-D123/E122)-G111,"HA")),IF(E122*(1-F111)-C123&lt;0,((F111-((E122*F111+C123+D123)-E122)/E122)),"")),"")</f>
        <v/>
      </c>
      <c r="I111" s="482" t="e">
        <f>H111-G112</f>
        <v>#VALUE!</v>
      </c>
      <c r="J111" s="478"/>
      <c r="K111" s="457"/>
      <c r="L111" s="457"/>
      <c r="M111" s="457"/>
      <c r="N111" s="457"/>
      <c r="O111" s="304"/>
      <c r="P111" s="304"/>
      <c r="Q111" s="313"/>
      <c r="R111" s="294"/>
      <c r="S111" s="460"/>
      <c r="T111" s="473" t="s">
        <v>121</v>
      </c>
      <c r="U111" s="473" t="s">
        <v>120</v>
      </c>
      <c r="V111" s="468" t="s">
        <v>118</v>
      </c>
      <c r="W111" s="468" t="s">
        <v>117</v>
      </c>
      <c r="X111" s="468" t="s">
        <v>105</v>
      </c>
      <c r="Y111" s="247"/>
      <c r="Z111" s="295" t="s">
        <v>102</v>
      </c>
      <c r="AA111" s="295" t="s">
        <v>100</v>
      </c>
      <c r="AB111" s="464" t="s">
        <v>209</v>
      </c>
      <c r="AC111" s="247"/>
      <c r="AD111" s="247"/>
      <c r="AE111" s="247"/>
      <c r="AF111" s="247"/>
      <c r="AG111" s="247"/>
      <c r="AH111" s="457"/>
      <c r="AI111" s="247"/>
      <c r="AJ111" s="391"/>
      <c r="AK111" s="402"/>
      <c r="AL111" s="402"/>
      <c r="AM111" s="402"/>
      <c r="AN111" s="402"/>
      <c r="AO111" s="402"/>
      <c r="AP111" s="402"/>
      <c r="AQ111" s="402"/>
      <c r="AR111" s="402"/>
      <c r="AS111" s="402"/>
      <c r="AT111" s="402"/>
      <c r="AU111" s="402"/>
      <c r="AV111" s="402"/>
      <c r="AW111" s="402"/>
      <c r="AX111" s="402"/>
      <c r="AY111" s="402"/>
      <c r="AZ111" s="402"/>
      <c r="BA111" s="402"/>
      <c r="BB111" s="402"/>
      <c r="BC111" s="402"/>
      <c r="BD111" s="402"/>
      <c r="BE111" s="402"/>
      <c r="BF111" s="402"/>
      <c r="BG111" s="402"/>
      <c r="BH111" s="402"/>
      <c r="BI111" s="402"/>
      <c r="BJ111" s="402"/>
      <c r="BK111" s="402"/>
      <c r="BL111" s="402"/>
      <c r="BM111" s="402"/>
      <c r="BN111" s="402"/>
      <c r="BO111" s="402"/>
    </row>
    <row r="112" spans="1:67" ht="15.75" thickBot="1">
      <c r="A112" s="392"/>
      <c r="B112" s="380" t="s">
        <v>57</v>
      </c>
      <c r="C112" s="379" t="s">
        <v>427</v>
      </c>
      <c r="D112" s="379" t="s">
        <v>428</v>
      </c>
      <c r="E112" s="379" t="s">
        <v>0</v>
      </c>
      <c r="F112" s="379" t="s">
        <v>9</v>
      </c>
      <c r="G112" s="578" t="e">
        <f>(F111-D123/E122)</f>
        <v>#VALUE!</v>
      </c>
      <c r="H112" s="431"/>
      <c r="I112" s="475"/>
      <c r="J112" s="475"/>
      <c r="K112" s="304"/>
      <c r="L112" s="304"/>
      <c r="M112" s="304"/>
      <c r="N112" s="304"/>
      <c r="O112" s="304"/>
      <c r="P112" s="322"/>
      <c r="Q112" s="314"/>
      <c r="R112" s="286"/>
      <c r="S112" s="286"/>
      <c r="T112" s="473"/>
      <c r="U112" s="473"/>
      <c r="V112" s="468"/>
      <c r="W112" s="468"/>
      <c r="X112" s="473"/>
      <c r="Y112" s="460"/>
      <c r="Z112" s="286" t="str">
        <f>CONCATENATE(F108," - ",AA112)</f>
        <v xml:space="preserve"> - </v>
      </c>
      <c r="AA112" s="376" t="str">
        <f>F109</f>
        <v/>
      </c>
      <c r="AB112" s="376"/>
      <c r="AC112" s="247"/>
      <c r="AD112" s="247"/>
      <c r="AE112" s="247"/>
      <c r="AF112" s="247"/>
      <c r="AG112" s="247"/>
      <c r="AH112" s="457"/>
      <c r="AI112" s="247"/>
      <c r="AJ112" s="391"/>
      <c r="AK112" s="402"/>
      <c r="AL112" s="402"/>
      <c r="AM112" s="402"/>
      <c r="AN112" s="402"/>
      <c r="AO112" s="402"/>
      <c r="AP112" s="402"/>
      <c r="AQ112" s="402"/>
      <c r="AR112" s="402"/>
      <c r="AS112" s="402"/>
      <c r="AT112" s="402"/>
      <c r="AU112" s="402"/>
      <c r="AV112" s="402"/>
      <c r="AW112" s="402"/>
      <c r="AX112" s="402"/>
      <c r="AY112" s="402"/>
      <c r="AZ112" s="402"/>
      <c r="BA112" s="402"/>
      <c r="BB112" s="402"/>
      <c r="BC112" s="402"/>
      <c r="BD112" s="402"/>
      <c r="BE112" s="402"/>
      <c r="BF112" s="402"/>
      <c r="BG112" s="402"/>
      <c r="BH112" s="402"/>
      <c r="BI112" s="402"/>
      <c r="BJ112" s="402"/>
      <c r="BK112" s="402"/>
      <c r="BL112" s="402"/>
      <c r="BM112" s="402"/>
      <c r="BN112" s="402"/>
      <c r="BO112" s="402"/>
    </row>
    <row r="113" spans="1:67" ht="15" customHeight="1">
      <c r="A113" s="267" t="s">
        <v>54</v>
      </c>
      <c r="B113" s="277">
        <f>IFERROR(IF(E113=0,0,X113),0)</f>
        <v>0</v>
      </c>
      <c r="C113" s="276">
        <f t="shared" ref="C113:C119" si="26">IFERROR(E113-B113,0)</f>
        <v>0</v>
      </c>
      <c r="D113" s="276"/>
      <c r="E113" s="278">
        <f>'1 Budgetskema (UDFYLDES)'!B107</f>
        <v>0</v>
      </c>
      <c r="F113" s="18">
        <f>SUM('1 Budgetskema (UDFYLDES)'!D106:AV106)</f>
        <v>0</v>
      </c>
      <c r="G113" s="429"/>
      <c r="H113" s="489"/>
      <c r="I113" s="471"/>
      <c r="J113" s="471"/>
      <c r="K113" s="296"/>
      <c r="L113" s="296"/>
      <c r="M113" s="296"/>
      <c r="N113" s="296"/>
      <c r="O113" s="299"/>
      <c r="P113" s="323"/>
      <c r="Q113" s="285"/>
      <c r="R113" s="286"/>
      <c r="S113" s="286"/>
      <c r="T113" s="473" t="e">
        <f>((F$111-((E$122*F$111+C$123)-E$122)/E$122))*E113</f>
        <v>#VALUE!</v>
      </c>
      <c r="U113" s="569" t="e">
        <f>F$126*E113</f>
        <v>#VALUE!</v>
      </c>
      <c r="V113" s="473">
        <f>IFERROR(IF(E113=0,0,E113*G$111),0)</f>
        <v>0</v>
      </c>
      <c r="W113" s="468">
        <f>IF(E113=0,0,E113*F$110)</f>
        <v>0</v>
      </c>
      <c r="X113" s="468">
        <f t="shared" ref="X113:X122" si="27">IF(NOT(ISERROR(MATCH("Selvfinansieret",B$109,0))),0,IF(NOT(ISERROR(MATCH(B$109,AI$570:AI$572,0))),E113,IF(AND(D$123=0,C$123=0),W113,IF(AND(D$123&gt;0,C$123=0),U113,IF(AND(D$123&gt;0,C$123&gt;0,U113=0),0,IF(AND(V113&lt;&gt;0,V113&lt;U113),V113,U113))))))</f>
        <v>0</v>
      </c>
      <c r="Y113" s="247"/>
      <c r="Z113" s="247"/>
      <c r="AA113" s="247"/>
      <c r="AB113" s="376"/>
      <c r="AC113" s="247"/>
      <c r="AD113" s="247"/>
      <c r="AE113" s="247"/>
      <c r="AF113" s="247"/>
      <c r="AG113" s="247"/>
      <c r="AH113" s="247"/>
      <c r="AI113" s="247"/>
      <c r="AJ113" s="391"/>
      <c r="AK113" s="402"/>
      <c r="AL113" s="402"/>
      <c r="AM113" s="402"/>
      <c r="AN113" s="402"/>
      <c r="AO113" s="402"/>
      <c r="AP113" s="402"/>
      <c r="AQ113" s="402"/>
      <c r="AR113" s="402"/>
      <c r="AS113" s="402"/>
      <c r="AT113" s="402"/>
      <c r="AU113" s="402"/>
      <c r="AV113" s="402"/>
      <c r="AW113" s="402"/>
      <c r="AX113" s="402"/>
      <c r="AY113" s="402"/>
      <c r="AZ113" s="402"/>
      <c r="BA113" s="402"/>
      <c r="BB113" s="402"/>
      <c r="BC113" s="402"/>
      <c r="BD113" s="402"/>
      <c r="BE113" s="402"/>
      <c r="BF113" s="402"/>
      <c r="BG113" s="402"/>
      <c r="BH113" s="402"/>
      <c r="BI113" s="402"/>
      <c r="BJ113" s="402"/>
      <c r="BK113" s="402"/>
      <c r="BL113" s="402"/>
      <c r="BM113" s="402"/>
      <c r="BN113" s="402"/>
      <c r="BO113" s="402"/>
    </row>
    <row r="114" spans="1:67" ht="15" customHeight="1">
      <c r="A114" s="194" t="s">
        <v>3</v>
      </c>
      <c r="B114" s="277">
        <f>IFERROR(IF(E114=0,0,X114),0)</f>
        <v>0</v>
      </c>
      <c r="C114" s="277">
        <f t="shared" si="26"/>
        <v>0</v>
      </c>
      <c r="D114" s="277"/>
      <c r="E114" s="66">
        <f>'1 Budgetskema (UDFYLDES)'!B111</f>
        <v>0</v>
      </c>
      <c r="F114" s="68"/>
      <c r="G114" s="429"/>
      <c r="H114" s="489"/>
      <c r="I114" s="471"/>
      <c r="J114" s="471"/>
      <c r="K114" s="296"/>
      <c r="L114" s="296"/>
      <c r="M114" s="296"/>
      <c r="N114" s="296"/>
      <c r="O114" s="299"/>
      <c r="P114" s="310"/>
      <c r="Q114" s="315"/>
      <c r="R114" s="311"/>
      <c r="S114" s="286"/>
      <c r="T114" s="473" t="e">
        <f t="shared" ref="T114:T122" si="28">((F$111-((E$122*F$111+C$123)-E$122)/E$122))*E114</f>
        <v>#VALUE!</v>
      </c>
      <c r="U114" s="569" t="e">
        <f t="shared" ref="U114:U122" si="29">F$126*E114</f>
        <v>#VALUE!</v>
      </c>
      <c r="V114" s="473">
        <f t="shared" ref="V114:V122" si="30">IFERROR(IF(E114=0,0,E114*G$111),0)</f>
        <v>0</v>
      </c>
      <c r="W114" s="468">
        <f t="shared" ref="W114:W121" si="31">IF(E114=0,0,E114*F$110)</f>
        <v>0</v>
      </c>
      <c r="X114" s="468">
        <f t="shared" si="27"/>
        <v>0</v>
      </c>
      <c r="Y114" s="247"/>
      <c r="Z114" s="286"/>
      <c r="AA114" s="286"/>
      <c r="AB114" s="376"/>
      <c r="AC114" s="247"/>
      <c r="AD114" s="767" t="s">
        <v>101</v>
      </c>
      <c r="AE114" s="767"/>
      <c r="AF114" s="767"/>
      <c r="AG114" s="247"/>
      <c r="AH114" s="247"/>
      <c r="AI114" s="247"/>
      <c r="AJ114" s="391"/>
      <c r="AK114" s="402"/>
      <c r="AL114" s="402"/>
      <c r="AM114" s="402"/>
      <c r="AN114" s="402"/>
      <c r="AO114" s="402"/>
      <c r="AP114" s="402"/>
      <c r="AQ114" s="402"/>
      <c r="AR114" s="402"/>
      <c r="AS114" s="402"/>
      <c r="AT114" s="402"/>
      <c r="AU114" s="402"/>
      <c r="AV114" s="402"/>
      <c r="AW114" s="402"/>
      <c r="AX114" s="402"/>
      <c r="AY114" s="402"/>
      <c r="AZ114" s="402"/>
      <c r="BA114" s="402"/>
      <c r="BB114" s="402"/>
      <c r="BC114" s="402"/>
      <c r="BD114" s="402"/>
      <c r="BE114" s="402"/>
      <c r="BF114" s="402"/>
      <c r="BG114" s="402"/>
      <c r="BH114" s="402"/>
      <c r="BI114" s="402"/>
      <c r="BJ114" s="402"/>
      <c r="BK114" s="402"/>
      <c r="BL114" s="402"/>
      <c r="BM114" s="402"/>
      <c r="BN114" s="402"/>
      <c r="BO114" s="402"/>
    </row>
    <row r="115" spans="1:67" ht="15" customHeight="1">
      <c r="A115" s="194" t="s">
        <v>56</v>
      </c>
      <c r="B115" s="277">
        <f t="shared" ref="B115:B119" si="32">IFERROR(IF(E115=0,0,X115),0)</f>
        <v>0</v>
      </c>
      <c r="C115" s="277">
        <f t="shared" si="26"/>
        <v>0</v>
      </c>
      <c r="D115" s="277"/>
      <c r="E115" s="66">
        <f>'1 Budgetskema (UDFYLDES)'!B113</f>
        <v>0</v>
      </c>
      <c r="F115" s="68"/>
      <c r="G115" s="429"/>
      <c r="H115" s="489"/>
      <c r="I115" s="471"/>
      <c r="J115" s="471"/>
      <c r="K115" s="296"/>
      <c r="L115" s="296"/>
      <c r="M115" s="296"/>
      <c r="N115" s="296"/>
      <c r="O115" s="299"/>
      <c r="P115" s="310"/>
      <c r="Q115" s="315"/>
      <c r="R115" s="311"/>
      <c r="S115" s="286"/>
      <c r="T115" s="473" t="e">
        <f t="shared" si="28"/>
        <v>#VALUE!</v>
      </c>
      <c r="U115" s="569" t="e">
        <f t="shared" si="29"/>
        <v>#VALUE!</v>
      </c>
      <c r="V115" s="473">
        <f t="shared" si="30"/>
        <v>0</v>
      </c>
      <c r="W115" s="468">
        <f t="shared" si="31"/>
        <v>0</v>
      </c>
      <c r="X115" s="468">
        <f t="shared" si="27"/>
        <v>0</v>
      </c>
      <c r="Y115" s="247"/>
      <c r="Z115" s="286"/>
      <c r="AA115" s="286"/>
      <c r="AB115" s="376"/>
      <c r="AC115" s="247"/>
      <c r="AD115" s="247"/>
      <c r="AE115" s="247"/>
      <c r="AF115" s="247"/>
      <c r="AG115" s="247"/>
      <c r="AH115" s="247"/>
      <c r="AI115" s="247"/>
      <c r="AJ115" s="391"/>
      <c r="AK115" s="402"/>
      <c r="AL115" s="402"/>
      <c r="AM115" s="402"/>
      <c r="AN115" s="402"/>
      <c r="AO115" s="402"/>
      <c r="AP115" s="402"/>
      <c r="AQ115" s="402"/>
      <c r="AR115" s="402"/>
      <c r="AS115" s="402"/>
      <c r="AT115" s="402"/>
      <c r="AU115" s="402"/>
      <c r="AV115" s="402"/>
      <c r="AW115" s="402"/>
      <c r="AX115" s="402"/>
      <c r="AY115" s="402"/>
      <c r="AZ115" s="402"/>
      <c r="BA115" s="402"/>
      <c r="BB115" s="402"/>
      <c r="BC115" s="402"/>
      <c r="BD115" s="402"/>
      <c r="BE115" s="402"/>
      <c r="BF115" s="402"/>
      <c r="BG115" s="402"/>
      <c r="BH115" s="402"/>
      <c r="BI115" s="402"/>
      <c r="BJ115" s="402"/>
      <c r="BK115" s="402"/>
      <c r="BL115" s="402"/>
      <c r="BM115" s="402"/>
      <c r="BN115" s="402"/>
      <c r="BO115" s="402"/>
    </row>
    <row r="116" spans="1:67" ht="15" customHeight="1">
      <c r="A116" s="194" t="s">
        <v>24</v>
      </c>
      <c r="B116" s="277">
        <f t="shared" si="32"/>
        <v>0</v>
      </c>
      <c r="C116" s="277">
        <f t="shared" si="26"/>
        <v>0</v>
      </c>
      <c r="D116" s="277"/>
      <c r="E116" s="66">
        <f>'1 Budgetskema (UDFYLDES)'!B115</f>
        <v>0</v>
      </c>
      <c r="F116" s="68"/>
      <c r="G116" s="429"/>
      <c r="H116" s="489"/>
      <c r="I116" s="471"/>
      <c r="J116" s="471"/>
      <c r="K116" s="296"/>
      <c r="L116" s="296"/>
      <c r="M116" s="296"/>
      <c r="N116" s="296"/>
      <c r="O116" s="299"/>
      <c r="P116" s="310"/>
      <c r="Q116" s="315"/>
      <c r="R116" s="311"/>
      <c r="S116" s="286"/>
      <c r="T116" s="473" t="e">
        <f t="shared" si="28"/>
        <v>#VALUE!</v>
      </c>
      <c r="U116" s="569" t="e">
        <f t="shared" si="29"/>
        <v>#VALUE!</v>
      </c>
      <c r="V116" s="473">
        <f t="shared" si="30"/>
        <v>0</v>
      </c>
      <c r="W116" s="468">
        <f t="shared" si="31"/>
        <v>0</v>
      </c>
      <c r="X116" s="468">
        <f t="shared" si="27"/>
        <v>0</v>
      </c>
      <c r="Y116" s="247"/>
      <c r="Z116" s="286"/>
      <c r="AA116" s="286"/>
      <c r="AB116" s="464" t="s">
        <v>114</v>
      </c>
      <c r="AC116" s="464" t="s">
        <v>208</v>
      </c>
      <c r="AD116" s="464" t="s">
        <v>88</v>
      </c>
      <c r="AE116" s="464" t="s">
        <v>108</v>
      </c>
      <c r="AF116" s="464" t="s">
        <v>89</v>
      </c>
      <c r="AG116" s="464" t="s">
        <v>106</v>
      </c>
      <c r="AH116" s="464" t="s">
        <v>110</v>
      </c>
      <c r="AI116" s="464" t="s">
        <v>398</v>
      </c>
      <c r="AJ116" s="391"/>
      <c r="AK116" s="402"/>
      <c r="AL116" s="402"/>
      <c r="AM116" s="402"/>
      <c r="AN116" s="402"/>
      <c r="AO116" s="402"/>
      <c r="AP116" s="402"/>
      <c r="AQ116" s="402"/>
      <c r="AR116" s="402"/>
      <c r="AS116" s="402"/>
      <c r="AT116" s="402"/>
      <c r="AU116" s="402"/>
      <c r="AV116" s="402"/>
      <c r="AW116" s="402"/>
      <c r="AX116" s="402"/>
      <c r="AY116" s="402"/>
      <c r="AZ116" s="402"/>
      <c r="BA116" s="402"/>
      <c r="BB116" s="402"/>
      <c r="BC116" s="402"/>
      <c r="BD116" s="402"/>
      <c r="BE116" s="402"/>
      <c r="BF116" s="402"/>
      <c r="BG116" s="402"/>
      <c r="BH116" s="402"/>
      <c r="BI116" s="402"/>
      <c r="BJ116" s="402"/>
      <c r="BK116" s="402"/>
      <c r="BL116" s="402"/>
      <c r="BM116" s="402"/>
      <c r="BN116" s="402"/>
      <c r="BO116" s="402"/>
    </row>
    <row r="117" spans="1:67" ht="15" customHeight="1" thickBot="1">
      <c r="A117" s="194" t="s">
        <v>2</v>
      </c>
      <c r="B117" s="277">
        <f t="shared" si="32"/>
        <v>0</v>
      </c>
      <c r="C117" s="277">
        <f t="shared" si="26"/>
        <v>0</v>
      </c>
      <c r="D117" s="277"/>
      <c r="E117" s="66">
        <f>'1 Budgetskema (UDFYLDES)'!B117</f>
        <v>0</v>
      </c>
      <c r="F117" s="68"/>
      <c r="G117" s="429"/>
      <c r="H117" s="489"/>
      <c r="I117" s="471"/>
      <c r="J117" s="471"/>
      <c r="K117" s="296"/>
      <c r="L117" s="296"/>
      <c r="M117" s="296"/>
      <c r="N117" s="296"/>
      <c r="O117" s="299"/>
      <c r="P117" s="310"/>
      <c r="Q117" s="315"/>
      <c r="R117" s="311"/>
      <c r="S117" s="286"/>
      <c r="T117" s="473" t="e">
        <f t="shared" si="28"/>
        <v>#VALUE!</v>
      </c>
      <c r="U117" s="569" t="e">
        <f t="shared" si="29"/>
        <v>#VALUE!</v>
      </c>
      <c r="V117" s="473">
        <f t="shared" si="30"/>
        <v>0</v>
      </c>
      <c r="W117" s="468">
        <f t="shared" si="31"/>
        <v>0</v>
      </c>
      <c r="X117" s="468">
        <f t="shared" si="27"/>
        <v>0</v>
      </c>
      <c r="Y117" s="247"/>
      <c r="Z117" s="376" t="str">
        <f>IF(OR('1 Budgetskema (UDFYLDES)'!$B99="",'1 Budgetskema (UDFYLDES)'!$C99=""),"","Lille virksomhed")</f>
        <v/>
      </c>
      <c r="AA117" s="376" t="s">
        <v>98</v>
      </c>
      <c r="AB117" s="376" t="s">
        <v>90</v>
      </c>
      <c r="AC117" s="376" t="s">
        <v>390</v>
      </c>
      <c r="AD117" s="376" t="str">
        <f>IF('1 Budgetskema (UDFYLDES)'!$D99="","",IF('1 Budgetskema (UDFYLDES)'!$D99="Forsknings- og videnformidlingsinstitution","Forskning","Videnudvekslings- og informationsaktioner"))</f>
        <v/>
      </c>
      <c r="AE117" s="376" t="str">
        <f>IF('1 Budgetskema (UDFYLDES)'!$D99="","",IF('1 Budgetskema (UDFYLDES)'!$D99="Forsknings- og videnformidlingsinstitution","","Grundforskning"))</f>
        <v/>
      </c>
      <c r="AF117" s="470" t="str">
        <f>IF('1 Budgetskema (UDFYLDES)'!$D99="","","Netværk i akvakulturerhvervet")</f>
        <v/>
      </c>
      <c r="AG117" s="457" t="str">
        <f>IF(NOT(ISERROR(MATCH("Selvfinansieret",B$109,0))),"",IF(NOT(ISERROR(MATCH(B$109,{"ABER"},0))),$AD117,IF(NOT(ISERROR(MATCH(B$109,{"GBER"},0))),$AE117,IF(NOT(ISERROR(MATCH(B$109,{"FIBER"},0))),$AF117,IF(NOT(ISERROR(MATCH(B$109,{"Ej statsstøtte"},0))),$AB117,IF(NOT(ISERROR(MATCH(B$109,{"De minimis (Landbrug)"},0))),$AC117,IF(NOT(ISERROR(MATCH(B$109,{"De minimis (Generel)"},0))),$AC117,IF(NOT(ISERROR(MATCH(B$109,{"De minimis (Fiskeri og akvakultur)"},0))),$AC117,""))))))))</f>
        <v/>
      </c>
      <c r="AH117" s="300" t="str">
        <f>IF('1 Budgetskema (UDFYLDES)'!$D99="","",IF('1 Budgetskema (UDFYLDES)'!$D99="Offentlig institution","Ej statsstøtte","ABER"))</f>
        <v/>
      </c>
      <c r="AI117" s="247" t="s">
        <v>88</v>
      </c>
      <c r="AJ117" s="391"/>
      <c r="AK117" s="402"/>
      <c r="AL117" s="402"/>
      <c r="AM117" s="402"/>
      <c r="AN117" s="402"/>
      <c r="AO117" s="402"/>
      <c r="AP117" s="402"/>
      <c r="AQ117" s="402"/>
      <c r="AR117" s="402"/>
      <c r="AS117" s="402"/>
      <c r="AT117" s="402"/>
      <c r="AU117" s="402"/>
      <c r="AV117" s="402"/>
      <c r="AW117" s="402"/>
      <c r="AX117" s="402"/>
      <c r="AY117" s="402"/>
      <c r="AZ117" s="402"/>
      <c r="BA117" s="402"/>
      <c r="BB117" s="402"/>
      <c r="BC117" s="402"/>
      <c r="BD117" s="402"/>
      <c r="BE117" s="402"/>
      <c r="BF117" s="402"/>
      <c r="BG117" s="402"/>
      <c r="BH117" s="402"/>
      <c r="BI117" s="402"/>
      <c r="BJ117" s="402"/>
      <c r="BK117" s="402"/>
      <c r="BL117" s="402"/>
      <c r="BM117" s="402"/>
      <c r="BN117" s="402"/>
      <c r="BO117" s="402"/>
    </row>
    <row r="118" spans="1:67" ht="15" customHeight="1">
      <c r="A118" s="194" t="s">
        <v>10</v>
      </c>
      <c r="B118" s="277">
        <f t="shared" si="32"/>
        <v>0</v>
      </c>
      <c r="C118" s="277">
        <f t="shared" si="26"/>
        <v>0</v>
      </c>
      <c r="D118" s="277"/>
      <c r="E118" s="66">
        <f>'1 Budgetskema (UDFYLDES)'!B119</f>
        <v>0</v>
      </c>
      <c r="F118" s="68"/>
      <c r="G118" s="429"/>
      <c r="H118" s="489"/>
      <c r="I118" s="471"/>
      <c r="J118" s="496" t="s">
        <v>400</v>
      </c>
      <c r="K118" s="497"/>
      <c r="L118" s="498"/>
      <c r="M118" s="296"/>
      <c r="N118" s="296"/>
      <c r="O118" s="299"/>
      <c r="P118" s="310"/>
      <c r="Q118" s="315"/>
      <c r="R118" s="311"/>
      <c r="S118" s="286"/>
      <c r="T118" s="473" t="e">
        <f t="shared" si="28"/>
        <v>#VALUE!</v>
      </c>
      <c r="U118" s="569" t="e">
        <f t="shared" si="29"/>
        <v>#VALUE!</v>
      </c>
      <c r="V118" s="473">
        <f t="shared" si="30"/>
        <v>0</v>
      </c>
      <c r="W118" s="468">
        <f t="shared" si="31"/>
        <v>0</v>
      </c>
      <c r="X118" s="468">
        <f t="shared" si="27"/>
        <v>0</v>
      </c>
      <c r="Y118" s="457"/>
      <c r="Z118" s="376" t="str">
        <f>IF(OR('1 Budgetskema (UDFYLDES)'!$B99="",'1 Budgetskema (UDFYLDES)'!$C99=""),"","Mellemstor virksomhed")</f>
        <v/>
      </c>
      <c r="AA118" s="376" t="s">
        <v>99</v>
      </c>
      <c r="AB118" s="376" t="s">
        <v>91</v>
      </c>
      <c r="AC118" s="2" t="s">
        <v>391</v>
      </c>
      <c r="AD118" s="376" t="str">
        <f>IF('1 Budgetskema (UDFYLDES)'!$D99="","",IF('1 Budgetskema (UDFYLDES)'!$D99="Forsknings- og videnformidlingsinstitution","Udvikling","Konsulentbistand"))</f>
        <v/>
      </c>
      <c r="AE118" s="376" t="str">
        <f>IF('1 Budgetskema (UDFYLDES)'!$D99="","",IF('1 Budgetskema (UDFYLDES)'!$D99="Forsknings- og videnformidlingsinstitution","","Industriel forskning"))</f>
        <v/>
      </c>
      <c r="AF118" s="470" t="str">
        <f>IF('1 Budgetskema (UDFYLDES)'!$D99="","","Konsulentbistand")</f>
        <v/>
      </c>
      <c r="AG118" s="457" t="str">
        <f>IF(NOT(ISERROR(MATCH("Selvfinansieret",B$109,0))),"",IF(NOT(ISERROR(MATCH(B$109,{"ABER"},0))),$AD118,IF(NOT(ISERROR(MATCH(B$109,{"GBER"},0))),$AE118,IF(NOT(ISERROR(MATCH(B$109,{"FIBER"},0))),$AF118,IF(NOT(ISERROR(MATCH(B$109,{"Ej statsstøtte"},0))),$AB118,IF(NOT(ISERROR(MATCH(B$109,{"De minimis (Landbrug)"},0))),$AC118,IF(NOT(ISERROR(MATCH(B$109,{"De minimis (Generel)"},0))),$AC118,IF(NOT(ISERROR(MATCH(B$109,{"De minimis (Fiskeri og akvakultur)"},0))),$AC118,""))))))))</f>
        <v/>
      </c>
      <c r="AH118" s="300" t="str">
        <f>IF('1 Budgetskema (UDFYLDES)'!$D99="","",IF('1 Budgetskema (UDFYLDES)'!$D99="Offentlig institution",$AI120,IF('1 Budgetskema (UDFYLDES)'!$D99="Forsknings- og videnformidlingsinstitution",$AI123,$AI118)))</f>
        <v/>
      </c>
      <c r="AI118" s="247" t="s">
        <v>108</v>
      </c>
      <c r="AJ118" s="391"/>
      <c r="AK118" s="402"/>
      <c r="AL118" s="402"/>
      <c r="AM118" s="402"/>
      <c r="AN118" s="402"/>
      <c r="AO118" s="402"/>
      <c r="AP118" s="402"/>
      <c r="AQ118" s="402"/>
      <c r="AR118" s="402"/>
      <c r="AS118" s="402"/>
      <c r="AT118" s="402"/>
      <c r="AU118" s="402"/>
      <c r="AV118" s="402"/>
      <c r="AW118" s="402"/>
      <c r="AX118" s="402"/>
      <c r="AY118" s="402"/>
      <c r="AZ118" s="402"/>
      <c r="BA118" s="402"/>
      <c r="BB118" s="402"/>
      <c r="BC118" s="402"/>
      <c r="BD118" s="402"/>
      <c r="BE118" s="402"/>
      <c r="BF118" s="402"/>
      <c r="BG118" s="402"/>
      <c r="BH118" s="402"/>
      <c r="BI118" s="402"/>
      <c r="BJ118" s="402"/>
      <c r="BK118" s="402"/>
      <c r="BL118" s="402"/>
      <c r="BM118" s="402"/>
      <c r="BN118" s="402"/>
      <c r="BO118" s="402"/>
    </row>
    <row r="119" spans="1:67" ht="15.75" customHeight="1">
      <c r="A119" s="194" t="s">
        <v>55</v>
      </c>
      <c r="B119" s="277">
        <f t="shared" si="32"/>
        <v>0</v>
      </c>
      <c r="C119" s="277">
        <f t="shared" si="26"/>
        <v>0</v>
      </c>
      <c r="D119" s="277"/>
      <c r="E119" s="66">
        <f>'1 Budgetskema (UDFYLDES)'!B121</f>
        <v>0</v>
      </c>
      <c r="F119" s="68"/>
      <c r="G119" s="429"/>
      <c r="H119" s="489"/>
      <c r="I119" s="471"/>
      <c r="J119" s="500" t="str">
        <f>IF(OR($B109=AI120,$B109=AI121,$B109=AI122),"","Ja")</f>
        <v>Ja</v>
      </c>
      <c r="K119" s="493" t="b">
        <f>AND($T$3,OR('1 Budgetskema (UDFYLDES)'!D101="Nej",'1 Budgetskema (UDFYLDES)'!D101=""))</f>
        <v>1</v>
      </c>
      <c r="L119" s="499"/>
      <c r="M119" s="296"/>
      <c r="N119" s="296"/>
      <c r="O119" s="299"/>
      <c r="P119" s="310"/>
      <c r="Q119" s="315"/>
      <c r="R119" s="311"/>
      <c r="S119" s="286"/>
      <c r="T119" s="473" t="e">
        <f t="shared" si="28"/>
        <v>#VALUE!</v>
      </c>
      <c r="U119" s="569" t="e">
        <f t="shared" si="29"/>
        <v>#VALUE!</v>
      </c>
      <c r="V119" s="473">
        <f t="shared" si="30"/>
        <v>0</v>
      </c>
      <c r="W119" s="468">
        <f t="shared" si="31"/>
        <v>0</v>
      </c>
      <c r="X119" s="468">
        <f t="shared" si="27"/>
        <v>0</v>
      </c>
      <c r="Y119" s="457"/>
      <c r="Z119" s="376" t="str">
        <f>IF(OR('1 Budgetskema (UDFYLDES)'!$B99="",'1 Budgetskema (UDFYLDES)'!$C99=""),"","Stor virksomhed")</f>
        <v/>
      </c>
      <c r="AA119" s="376"/>
      <c r="AB119" s="376" t="s">
        <v>92</v>
      </c>
      <c r="AC119" s="376" t="s">
        <v>206</v>
      </c>
      <c r="AD119" s="376" t="str">
        <f>IF('1 Budgetskema (UDFYLDES)'!$D99="","",IF('1 Budgetskema (UDFYLDES)'!$D99="Forsknings- og videnformidlingsinstitution","Videnudvekslings- og informationsaktioner","Fremstødsforanstaltninger"))</f>
        <v/>
      </c>
      <c r="AE119" s="376" t="str">
        <f>IF('1 Budgetskema (UDFYLDES)'!$D99="","",IF('1 Budgetskema (UDFYLDES)'!$D99="Forsknings- og videnformidlingsinstitution","","Eksperimentel udvikling"))</f>
        <v/>
      </c>
      <c r="AF119" s="472" t="str">
        <f>IF('1 Budgetskema (UDFYLDES)'!$D99="","","Afsætningsforanstaltninger")</f>
        <v/>
      </c>
      <c r="AG119" s="457" t="str">
        <f>IF(NOT(ISERROR(MATCH("Selvfinansieret",B$109,0))),"",IF(NOT(ISERROR(MATCH(B$109,{"ABER"},0))),$AD119,IF(NOT(ISERROR(MATCH(B$109,{"GBER"},0))),$AE119,IF(NOT(ISERROR(MATCH(B$109,{"FIBER"},0))),$AF119,IF(NOT(ISERROR(MATCH(B$109,{"Ej statsstøtte"},0))),$AB119,IF(NOT(ISERROR(MATCH(B$109,{"De minimis (Landbrug)"},0))),$AC119,IF(NOT(ISERROR(MATCH(B$109,{"De minimis (Generel)"},0))),$AC119,IF(NOT(ISERROR(MATCH(B$109,{"De minimis (Fiskeri og akvakultur)"},0))),$AC119,""))))))))</f>
        <v/>
      </c>
      <c r="AH119" s="300" t="str">
        <f>IF('1 Budgetskema (UDFYLDES)'!$D99="","",IF(OR('1 Budgetskema (UDFYLDES)'!$D99="Forsknings- og videnformidlingsinstitution",'1 Budgetskema (UDFYLDES)'!$D99="Stor virksomhed"),$AI120,IF('1 Budgetskema (UDFYLDES)'!$D99="Offentlig institution",$AI121,"FIBER")))</f>
        <v/>
      </c>
      <c r="AI119" s="247" t="s">
        <v>89</v>
      </c>
      <c r="AJ119" s="391"/>
      <c r="AK119" s="402"/>
      <c r="AL119" s="402"/>
      <c r="AM119" s="402"/>
      <c r="AN119" s="402"/>
      <c r="AO119" s="402"/>
      <c r="AP119" s="402"/>
      <c r="AQ119" s="402"/>
      <c r="AR119" s="402"/>
      <c r="AS119" s="402"/>
      <c r="AT119" s="402"/>
      <c r="AU119" s="402"/>
      <c r="AV119" s="402"/>
      <c r="AW119" s="402"/>
      <c r="AX119" s="402"/>
      <c r="AY119" s="402"/>
      <c r="AZ119" s="402"/>
      <c r="BA119" s="402"/>
      <c r="BB119" s="402"/>
      <c r="BC119" s="402"/>
      <c r="BD119" s="402"/>
      <c r="BE119" s="402"/>
      <c r="BF119" s="402"/>
      <c r="BG119" s="402"/>
      <c r="BH119" s="402"/>
      <c r="BI119" s="402"/>
      <c r="BJ119" s="402"/>
      <c r="BK119" s="402"/>
      <c r="BL119" s="402"/>
      <c r="BM119" s="402"/>
      <c r="BN119" s="402"/>
      <c r="BO119" s="402"/>
    </row>
    <row r="120" spans="1:67" ht="15" customHeight="1">
      <c r="A120" s="268" t="s">
        <v>13</v>
      </c>
      <c r="B120" s="66">
        <f>SUM(B113+B114+B115+B116-B117-B118+B119)</f>
        <v>0</v>
      </c>
      <c r="C120" s="66">
        <f>SUM(C113+C114+C115+C116-C117-C118+C119)</f>
        <v>0</v>
      </c>
      <c r="D120" s="66"/>
      <c r="E120" s="66">
        <f>SUM(B120:C120)</f>
        <v>0</v>
      </c>
      <c r="F120" s="188"/>
      <c r="G120" s="429"/>
      <c r="H120" s="489"/>
      <c r="I120" s="471"/>
      <c r="J120" s="500" t="str">
        <f>IF(OR($B109=AI120,$B109=AI121,$B109=AI122),"","Nej")</f>
        <v>Nej</v>
      </c>
      <c r="K120" s="493"/>
      <c r="L120" s="499"/>
      <c r="M120" s="296"/>
      <c r="N120" s="296"/>
      <c r="O120" s="301"/>
      <c r="P120" s="304"/>
      <c r="Q120" s="376"/>
      <c r="R120" s="376"/>
      <c r="S120" s="376"/>
      <c r="T120" s="473" t="e">
        <f t="shared" si="28"/>
        <v>#VALUE!</v>
      </c>
      <c r="U120" s="569" t="e">
        <f t="shared" si="29"/>
        <v>#VALUE!</v>
      </c>
      <c r="V120" s="473">
        <f t="shared" si="30"/>
        <v>0</v>
      </c>
      <c r="W120" s="468">
        <f t="shared" si="31"/>
        <v>0</v>
      </c>
      <c r="X120" s="468">
        <f t="shared" si="27"/>
        <v>0</v>
      </c>
      <c r="Y120" s="457"/>
      <c r="Z120" s="376" t="str">
        <f>IF(OR('1 Budgetskema (UDFYLDES)'!$B99="",'1 Budgetskema (UDFYLDES)'!$C99=""),"","Forsknings- og videnformidlingsinstitution")</f>
        <v/>
      </c>
      <c r="AA120" s="376"/>
      <c r="AB120" s="376" t="s">
        <v>93</v>
      </c>
      <c r="AC120" s="376" t="s">
        <v>85</v>
      </c>
      <c r="AD120" s="376" t="str">
        <f>IF('1 Budgetskema (UDFYLDES)'!$D99="","",IF(OR('1 Budgetskema (UDFYLDES)'!$D99="Forsknings- og videnformidlingsinstitution",'1 Budgetskema (UDFYLDES)'!$D99="Stor virksomhed"),"","Deltagelse i kvalitetsordninger"))</f>
        <v/>
      </c>
      <c r="AE120" s="376" t="str">
        <f>IF('1 Budgetskema (UDFYLDES)'!$D99="","",IF('1 Budgetskema (UDFYLDES)'!$D99="Forsknings- og videnformidlingsinstitution","","Gennemførlighedsundersøgelser"))</f>
        <v/>
      </c>
      <c r="AF120" s="462" t="str">
        <f>""</f>
        <v/>
      </c>
      <c r="AG120" s="457" t="str">
        <f>IF(NOT(ISERROR(MATCH("Selvfinansieret",B$109,0))),"",IF(NOT(ISERROR(MATCH(B$109,{"ABER"},0))),$AD120,IF(NOT(ISERROR(MATCH(B$109,{"GBER"},0))),$AE120,IF(NOT(ISERROR(MATCH(B$109,{"FIBER"},0))),$AF120,IF(NOT(ISERROR(MATCH(B$109,{"Ej statsstøtte"},0))),$AB120,IF(NOT(ISERROR(MATCH(B$109,{"De minimis (Landbrug)"},0))),$AC120,IF(NOT(ISERROR(MATCH(B$109,{"De minimis (Generel)"},0))),$AC120,IF(NOT(ISERROR(MATCH(B$109,{"De minimis (Fiskeri og akvakultur)"},0))),$AC120,""))))))))</f>
        <v/>
      </c>
      <c r="AH120" s="300" t="str">
        <f>IF('1 Budgetskema (UDFYLDES)'!$D99="","",IF(OR('1 Budgetskema (UDFYLDES)'!$D99="Forsknings- og videnformidlingsinstitution",'1 Budgetskema (UDFYLDES)'!$D99="Stor virksomhed"),$AI121,IF('1 Budgetskema (UDFYLDES)'!$D99="Offentlig institution",$AI122,"De minimis (Landbrug)")))</f>
        <v/>
      </c>
      <c r="AI120" s="247" t="s">
        <v>63</v>
      </c>
      <c r="AJ120" s="391"/>
      <c r="AK120" s="402"/>
      <c r="AL120" s="402"/>
      <c r="AM120" s="402"/>
      <c r="AN120" s="402"/>
      <c r="AO120" s="402"/>
      <c r="AP120" s="402"/>
      <c r="AQ120" s="402"/>
      <c r="AR120" s="402"/>
      <c r="AS120" s="402"/>
      <c r="AT120" s="402"/>
      <c r="AU120" s="402"/>
      <c r="AV120" s="402"/>
      <c r="AW120" s="402"/>
      <c r="AX120" s="402"/>
      <c r="AY120" s="402"/>
      <c r="AZ120" s="402"/>
      <c r="BA120" s="402"/>
      <c r="BB120" s="402"/>
      <c r="BC120" s="402"/>
      <c r="BD120" s="402"/>
      <c r="BE120" s="402"/>
      <c r="BF120" s="402"/>
      <c r="BG120" s="402"/>
      <c r="BH120" s="402"/>
      <c r="BI120" s="402"/>
      <c r="BJ120" s="402"/>
      <c r="BK120" s="402"/>
      <c r="BL120" s="402"/>
      <c r="BM120" s="402"/>
      <c r="BN120" s="402"/>
      <c r="BO120" s="402"/>
    </row>
    <row r="121" spans="1:67" ht="15.75" customHeight="1" thickBot="1">
      <c r="A121" s="269" t="s">
        <v>1</v>
      </c>
      <c r="B121" s="277">
        <f>IFERROR(IF(E121=0,0,X121),0)</f>
        <v>0</v>
      </c>
      <c r="C121" s="277">
        <f>IFERROR(E121-B121,0)</f>
        <v>0</v>
      </c>
      <c r="D121" s="277"/>
      <c r="E121" s="66">
        <f>'1 Budgetskema (UDFYLDES)'!B123</f>
        <v>0</v>
      </c>
      <c r="F121" s="68"/>
      <c r="G121" s="429"/>
      <c r="H121" s="489"/>
      <c r="I121" s="471"/>
      <c r="J121" s="500"/>
      <c r="K121" s="493"/>
      <c r="L121" s="499"/>
      <c r="M121" s="296"/>
      <c r="N121" s="296"/>
      <c r="O121" s="299"/>
      <c r="P121" s="304"/>
      <c r="Q121" s="376"/>
      <c r="R121" s="376"/>
      <c r="S121" s="376"/>
      <c r="T121" s="473" t="e">
        <f t="shared" si="28"/>
        <v>#VALUE!</v>
      </c>
      <c r="U121" s="569" t="e">
        <f t="shared" si="29"/>
        <v>#VALUE!</v>
      </c>
      <c r="V121" s="473">
        <f t="shared" si="30"/>
        <v>0</v>
      </c>
      <c r="W121" s="468">
        <f t="shared" si="31"/>
        <v>0</v>
      </c>
      <c r="X121" s="468">
        <f t="shared" si="27"/>
        <v>0</v>
      </c>
      <c r="Y121" s="457"/>
      <c r="Z121" s="376" t="str">
        <f>IF(OR('1 Budgetskema (UDFYLDES)'!$B99="",'1 Budgetskema (UDFYLDES)'!$C99=""),"","Offentlig institution")</f>
        <v/>
      </c>
      <c r="AA121" s="376"/>
      <c r="AB121" s="376" t="s">
        <v>360</v>
      </c>
      <c r="AC121" s="376" t="s">
        <v>384</v>
      </c>
      <c r="AD121" s="376" t="str">
        <f>IF('1 Budgetskema (UDFYLDES)'!$D99="","",IF(OR('1 Budgetskema (UDFYLDES)'!$D99="Forsknings- og videnformidlingsinstitution",'1 Budgetskema (UDFYLDES)'!$D99="Stor virksomhed"),"","Ny Deltagelse i kvalitetsordninger"))</f>
        <v/>
      </c>
      <c r="AE121" s="376" t="str">
        <f>IF('1 Budgetskema (UDFYLDES)'!$D99="","",IF('1 Budgetskema (UDFYLDES)'!$D99="Forsknings- og videnformidlingsinstitution","","Uddannelse"))</f>
        <v/>
      </c>
      <c r="AF121" s="462" t="str">
        <f>""</f>
        <v/>
      </c>
      <c r="AG121" s="457" t="str">
        <f>IF(NOT(ISERROR(MATCH("Selvfinansieret",B$109,0))),"",IF(NOT(ISERROR(MATCH(B$109,{"ABER"},0))),$AD121,IF(NOT(ISERROR(MATCH(B$109,{"GBER"},0))),$AE121,IF(NOT(ISERROR(MATCH(B$109,{"FIBER"},0))),$AF121,IF(NOT(ISERROR(MATCH(B$109,{"Ej statsstøtte"},0))),$AB121,IF(NOT(ISERROR(MATCH(B$109,{"De minimis (Landbrug)"},0))),$AC121,IF(NOT(ISERROR(MATCH(B$109,{"De minimis (Generel)"},0))),$AC121,IF(NOT(ISERROR(MATCH(B$109,{"De minimis (Fiskeri og akvakultur)"},0))),$AC121,""))))))))</f>
        <v/>
      </c>
      <c r="AH121" s="300" t="str">
        <f>IF('1 Budgetskema (UDFYLDES)'!$D99="","",IF(OR('1 Budgetskema (UDFYLDES)'!$D99="Forsknings- og videnformidlingsinstitution",'1 Budgetskema (UDFYLDES)'!$D99="Stor virksomhed"),$AI122,IF('1 Budgetskema (UDFYLDES)'!$D99="Offentlig institution",$AI124,"De minimis (Generel)")))</f>
        <v/>
      </c>
      <c r="AI121" s="247" t="s">
        <v>397</v>
      </c>
      <c r="AJ121" s="391"/>
      <c r="AK121" s="402"/>
      <c r="AL121" s="402"/>
      <c r="AM121" s="402"/>
      <c r="AN121" s="402"/>
      <c r="AO121" s="402"/>
      <c r="AP121" s="402"/>
      <c r="AQ121" s="402"/>
      <c r="AR121" s="402"/>
      <c r="AS121" s="402"/>
      <c r="AT121" s="402"/>
      <c r="AU121" s="402"/>
      <c r="AV121" s="402"/>
      <c r="AW121" s="402"/>
      <c r="AX121" s="402"/>
      <c r="AY121" s="402"/>
      <c r="AZ121" s="402"/>
      <c r="BA121" s="402"/>
      <c r="BB121" s="402"/>
      <c r="BC121" s="402"/>
      <c r="BD121" s="402"/>
      <c r="BE121" s="402"/>
      <c r="BF121" s="402"/>
      <c r="BG121" s="402"/>
      <c r="BH121" s="402"/>
      <c r="BI121" s="402"/>
      <c r="BJ121" s="402"/>
      <c r="BK121" s="402"/>
      <c r="BL121" s="402"/>
      <c r="BM121" s="402"/>
      <c r="BN121" s="402"/>
      <c r="BO121" s="402"/>
    </row>
    <row r="122" spans="1:67" ht="15.75" customHeight="1" thickBot="1">
      <c r="A122" s="177" t="s">
        <v>0</v>
      </c>
      <c r="B122" s="551">
        <f>IF(B120+B121&lt;=0,0,B120+B121)</f>
        <v>0</v>
      </c>
      <c r="C122" s="551">
        <f>IF(C120+C121&lt;=0,0,C120+C121)</f>
        <v>0</v>
      </c>
      <c r="D122" s="279"/>
      <c r="E122" s="273">
        <f>SUM(E113+E114+E115+E116-E117-E118+E119)+E121</f>
        <v>0</v>
      </c>
      <c r="F122" s="264"/>
      <c r="G122" s="429"/>
      <c r="H122" s="489"/>
      <c r="I122" s="471"/>
      <c r="J122" s="501"/>
      <c r="K122" s="502"/>
      <c r="L122" s="503"/>
      <c r="M122" s="296"/>
      <c r="N122" s="296"/>
      <c r="O122" s="301"/>
      <c r="P122" s="304"/>
      <c r="Q122" s="376"/>
      <c r="R122" s="376"/>
      <c r="S122" s="376"/>
      <c r="T122" s="473" t="e">
        <f t="shared" si="28"/>
        <v>#VALUE!</v>
      </c>
      <c r="U122" s="569" t="e">
        <f t="shared" si="29"/>
        <v>#VALUE!</v>
      </c>
      <c r="V122" s="473">
        <f t="shared" si="30"/>
        <v>0</v>
      </c>
      <c r="W122" s="473"/>
      <c r="X122" s="468">
        <f t="shared" si="27"/>
        <v>0</v>
      </c>
      <c r="Y122" s="457"/>
      <c r="Z122" s="286"/>
      <c r="AA122" s="286"/>
      <c r="AB122" s="376" t="str">
        <f>""</f>
        <v/>
      </c>
      <c r="AC122" s="376" t="s">
        <v>95</v>
      </c>
      <c r="AD122" s="376" t="str">
        <f>""</f>
        <v/>
      </c>
      <c r="AE122" s="376" t="str">
        <f>IF('1 Budgetskema (UDFYLDES)'!$D99="","",IF('1 Budgetskema (UDFYLDES)'!$D99="Forsknings- og videnformidlingsinstitution","","Støtte til innovationsklynger"))</f>
        <v/>
      </c>
      <c r="AF122" s="462" t="str">
        <f>""</f>
        <v/>
      </c>
      <c r="AG122" s="457" t="str">
        <f>IF(NOT(ISERROR(MATCH("Selvfinansieret",B$109,0))),"",IF(NOT(ISERROR(MATCH(B$109,{"ABER"},0))),$AD122,IF(NOT(ISERROR(MATCH(B$109,{"GBER"},0))),$AE122,IF(NOT(ISERROR(MATCH(B$109,{"FIBER"},0))),$AF122,IF(NOT(ISERROR(MATCH(B$109,{"Ej statsstøtte"},0))),$AB122,IF(NOT(ISERROR(MATCH(B$109,{"De minimis (Landbrug)"},0))),$AC122,IF(NOT(ISERROR(MATCH(B$109,{"De minimis (Generel)"},0))),$AC122,IF(NOT(ISERROR(MATCH(B$109,{"De minimis (Fiskeri og akvakultur)"},0))),$AC122,""))))))))</f>
        <v/>
      </c>
      <c r="AH122" s="300" t="str">
        <f>IF(OR('1 Budgetskema (UDFYLDES)'!$D99="",'1 Budgetskema (UDFYLDES)'!$D99="Offentlig institution"),"",IF(OR('1 Budgetskema (UDFYLDES)'!$D99="Forsknings- og videnformidlingsinstitution",'1 Budgetskema (UDFYLDES)'!$D99="Stor virksomhed"),$AI124,"De minimis (Fiskeri og akvakultur)"))</f>
        <v/>
      </c>
      <c r="AI122" s="247" t="s">
        <v>64</v>
      </c>
      <c r="AJ122" s="391"/>
      <c r="AK122" s="402"/>
      <c r="AL122" s="402"/>
      <c r="AM122" s="402"/>
      <c r="AN122" s="402"/>
      <c r="AO122" s="402"/>
      <c r="AP122" s="402"/>
      <c r="AQ122" s="402"/>
      <c r="AR122" s="402"/>
      <c r="AS122" s="402"/>
      <c r="AT122" s="402"/>
      <c r="AU122" s="402"/>
      <c r="AV122" s="402"/>
      <c r="AW122" s="402"/>
      <c r="AX122" s="402"/>
      <c r="AY122" s="402"/>
      <c r="AZ122" s="402"/>
      <c r="BA122" s="402"/>
      <c r="BB122" s="402"/>
      <c r="BC122" s="402"/>
      <c r="BD122" s="402"/>
      <c r="BE122" s="402"/>
      <c r="BF122" s="402"/>
      <c r="BG122" s="402"/>
      <c r="BH122" s="402"/>
      <c r="BI122" s="402"/>
      <c r="BJ122" s="402"/>
      <c r="BK122" s="402"/>
      <c r="BL122" s="402"/>
      <c r="BM122" s="402"/>
      <c r="BN122" s="402"/>
      <c r="BO122" s="402"/>
    </row>
    <row r="123" spans="1:67" s="2" customFormat="1" ht="15.75" thickBot="1">
      <c r="A123" s="549" t="s">
        <v>426</v>
      </c>
      <c r="B123" s="280">
        <f>B122</f>
        <v>0</v>
      </c>
      <c r="C123" s="552">
        <f>'1 Budgetskema (UDFYLDES)'!E101</f>
        <v>0</v>
      </c>
      <c r="D123" s="552">
        <f>'1 Budgetskema (UDFYLDES)'!F101</f>
        <v>0</v>
      </c>
      <c r="E123" s="283">
        <f>SUM(B113+B114+B115+B116-B117-B118+B119)</f>
        <v>0</v>
      </c>
      <c r="F123" s="189"/>
      <c r="G123" s="430"/>
      <c r="H123" s="430"/>
      <c r="I123" s="474"/>
      <c r="J123" s="493" t="s">
        <v>430</v>
      </c>
      <c r="K123" s="299"/>
      <c r="L123" s="299"/>
      <c r="M123" s="299"/>
      <c r="N123" s="299"/>
      <c r="O123" s="301"/>
      <c r="P123" s="304"/>
      <c r="Q123" s="376"/>
      <c r="R123" s="376"/>
      <c r="S123" s="376"/>
      <c r="T123" s="473"/>
      <c r="U123" s="473"/>
      <c r="V123" s="473"/>
      <c r="W123" s="473"/>
      <c r="X123" s="468"/>
      <c r="Y123" s="457"/>
      <c r="Z123" s="300"/>
      <c r="AA123" s="300"/>
      <c r="AB123" s="376" t="str">
        <f>""</f>
        <v/>
      </c>
      <c r="AC123" s="376" t="s">
        <v>86</v>
      </c>
      <c r="AD123" s="462" t="str">
        <f>""</f>
        <v/>
      </c>
      <c r="AE123" s="376" t="str">
        <f>IF('1 Budgetskema (UDFYLDES)'!$D99="","",IF(OR('1 Budgetskema (UDFYLDES)'!$D99="Forsknings- og videnformidlingsinstitution",'1 Budgetskema (UDFYLDES)'!$D99="Stor virksomhed"),"","Konsulentbistand"))</f>
        <v/>
      </c>
      <c r="AF123" s="462" t="str">
        <f>""</f>
        <v/>
      </c>
      <c r="AG123" s="457" t="str">
        <f>IF(NOT(ISERROR(MATCH("Selvfinansieret",B$109,0))),"",IF(NOT(ISERROR(MATCH(B$109,{"ABER"},0))),$AD123,IF(NOT(ISERROR(MATCH(B$109,{"GBER"},0))),$AE123,IF(NOT(ISERROR(MATCH(B$109,{"FIBER"},0))),$AF123,IF(NOT(ISERROR(MATCH(B$109,{"Ej statsstøtte"},0))),$AB123,IF(NOT(ISERROR(MATCH(B$109,{"De minimis (Landbrug)"},0))),$AC123,IF(NOT(ISERROR(MATCH(B$109,{"De minimis (Generel)"},0))),$AC123,IF(NOT(ISERROR(MATCH(B$109,{"De minimis (Fiskeri og akvakultur)"},0))),$AC123,""))))))))</f>
        <v/>
      </c>
      <c r="AH123" s="300" t="str">
        <f>IF(OR('1 Budgetskema (UDFYLDES)'!$D99="",'1 Budgetskema (UDFYLDES)'!$D99="Offentlig institution",'1 Budgetskema (UDFYLDES)'!$D99="Forsknings- og videnformidlingsinstitution",'1 Budgetskema (UDFYLDES)'!$D99="Stor virksomhed"),"","Selvfinansieret")</f>
        <v/>
      </c>
      <c r="AI123" s="247" t="s">
        <v>115</v>
      </c>
      <c r="AJ123" s="391"/>
      <c r="AK123" s="402"/>
      <c r="AL123" s="402"/>
      <c r="AM123" s="402"/>
      <c r="AN123" s="402"/>
      <c r="AO123" s="402"/>
      <c r="AP123" s="402"/>
      <c r="AQ123" s="402"/>
      <c r="AR123" s="402"/>
      <c r="AS123" s="402"/>
      <c r="AT123" s="402"/>
      <c r="AU123" s="402"/>
      <c r="AV123" s="402"/>
      <c r="AW123" s="402"/>
      <c r="AX123" s="402"/>
      <c r="AY123" s="402"/>
      <c r="AZ123" s="402"/>
      <c r="BA123" s="402"/>
      <c r="BB123" s="402"/>
      <c r="BC123" s="402"/>
      <c r="BD123" s="402"/>
      <c r="BE123" s="402"/>
      <c r="BF123" s="402"/>
      <c r="BG123" s="402"/>
      <c r="BH123" s="402"/>
      <c r="BI123" s="402"/>
      <c r="BJ123" s="402"/>
      <c r="BK123" s="402"/>
      <c r="BL123" s="402"/>
      <c r="BM123" s="402"/>
      <c r="BN123" s="402"/>
      <c r="BO123" s="402"/>
    </row>
    <row r="124" spans="1:67" s="2" customFormat="1" ht="15.75" thickBot="1">
      <c r="A124" s="393"/>
      <c r="B124" s="394"/>
      <c r="C124" s="394"/>
      <c r="D124" s="394"/>
      <c r="E124" s="408"/>
      <c r="F124" s="407"/>
      <c r="G124" s="430"/>
      <c r="H124" s="430"/>
      <c r="I124" s="474"/>
      <c r="J124" s="299" t="b">
        <f>OR(AND('1 Budgetskema (UDFYLDES)'!A99&gt;1,'1 Budgetskema (UDFYLDES)'!A99&lt;1000000000),'1 Budgetskema (UDFYLDES)'!A99&gt;9999999999)</f>
        <v>0</v>
      </c>
      <c r="K124" s="299"/>
      <c r="L124" s="299"/>
      <c r="M124" s="299"/>
      <c r="N124" s="299"/>
      <c r="O124" s="301"/>
      <c r="P124" s="304"/>
      <c r="Q124" s="376"/>
      <c r="R124" s="376"/>
      <c r="S124" s="376"/>
      <c r="T124" s="473"/>
      <c r="U124" s="473"/>
      <c r="V124" s="473"/>
      <c r="W124" s="473"/>
      <c r="X124" s="468"/>
      <c r="Y124" s="457"/>
      <c r="Z124" s="285"/>
      <c r="AA124" s="291"/>
      <c r="AB124" s="286" t="str">
        <f>""</f>
        <v/>
      </c>
      <c r="AC124" s="376" t="s">
        <v>87</v>
      </c>
      <c r="AD124" s="247" t="str">
        <f>""</f>
        <v/>
      </c>
      <c r="AE124" s="376" t="str">
        <f>IF('1 Budgetskema (UDFYLDES)'!$D99="","",IF(OR('1 Budgetskema (UDFYLDES)'!$D99="Forsknings- og videnformidlingsinstitution",'1 Budgetskema (UDFYLDES)'!$D99="Stor virksomhed"),"","Deltagelse i messer"))</f>
        <v/>
      </c>
      <c r="AF124" s="462" t="str">
        <f>""</f>
        <v/>
      </c>
      <c r="AG124" s="457" t="str">
        <f>IF(NOT(ISERROR(MATCH("Selvfinansieret",B$109,0))),"",IF(NOT(ISERROR(MATCH(B$109,{"ABER"},0))),$AD124,IF(NOT(ISERROR(MATCH(B$109,{"GBER"},0))),$AE124,IF(NOT(ISERROR(MATCH(B$109,{"FIBER"},0))),$AF124,IF(NOT(ISERROR(MATCH(B$109,{"Ej statsstøtte"},0))),$AB124,IF(NOT(ISERROR(MATCH(B$109,{"De minimis (Landbrug)"},0))),$AC124,IF(NOT(ISERROR(MATCH(B$109,{"De minimis (Generel)"},0))),$AC124,IF(NOT(ISERROR(MATCH(B$109,{"De minimis (Fiskeri og akvakultur)"},0))),$AC124,""))))))))</f>
        <v/>
      </c>
      <c r="AH124" s="300"/>
      <c r="AI124" s="247" t="s">
        <v>107</v>
      </c>
      <c r="AJ124" s="391"/>
      <c r="AK124" s="402"/>
      <c r="AL124" s="402"/>
      <c r="AM124" s="402"/>
      <c r="AN124" s="402"/>
      <c r="AO124" s="402"/>
      <c r="AP124" s="402"/>
      <c r="AQ124" s="402"/>
      <c r="AR124" s="402"/>
      <c r="AS124" s="402"/>
      <c r="AT124" s="402"/>
      <c r="AU124" s="402"/>
      <c r="AV124" s="402"/>
      <c r="AW124" s="402"/>
      <c r="AX124" s="402"/>
      <c r="AY124" s="402"/>
      <c r="AZ124" s="402"/>
      <c r="BA124" s="402"/>
      <c r="BB124" s="402"/>
      <c r="BC124" s="402"/>
      <c r="BD124" s="402"/>
      <c r="BE124" s="402"/>
      <c r="BF124" s="402"/>
      <c r="BG124" s="402"/>
      <c r="BH124" s="402"/>
      <c r="BI124" s="402"/>
      <c r="BJ124" s="402"/>
      <c r="BK124" s="402"/>
      <c r="BL124" s="402"/>
      <c r="BM124" s="402"/>
      <c r="BN124" s="402"/>
      <c r="BO124" s="402"/>
    </row>
    <row r="125" spans="1:67" s="2" customFormat="1" ht="15">
      <c r="A125" s="396"/>
      <c r="B125" s="397"/>
      <c r="C125" s="397"/>
      <c r="D125" s="397"/>
      <c r="E125" s="523" t="s">
        <v>402</v>
      </c>
      <c r="F125" s="271" t="str">
        <f>F110</f>
        <v/>
      </c>
      <c r="G125" s="430"/>
      <c r="H125" s="430"/>
      <c r="I125" s="474"/>
      <c r="J125" s="474"/>
      <c r="K125" s="299"/>
      <c r="L125" s="299"/>
      <c r="M125" s="299"/>
      <c r="N125" s="299"/>
      <c r="O125" s="299"/>
      <c r="P125" s="301"/>
      <c r="Q125" s="376"/>
      <c r="R125" s="376"/>
      <c r="S125" s="376"/>
      <c r="T125" s="473"/>
      <c r="U125" s="473"/>
      <c r="V125" s="473"/>
      <c r="W125" s="473"/>
      <c r="X125" s="473"/>
      <c r="Y125" s="457"/>
      <c r="Z125" s="457"/>
      <c r="AA125" s="247"/>
      <c r="AB125" s="286" t="str">
        <f>""</f>
        <v/>
      </c>
      <c r="AC125" s="376" t="s">
        <v>97</v>
      </c>
      <c r="AD125" s="247" t="str">
        <f>""</f>
        <v/>
      </c>
      <c r="AE125" s="247" t="str">
        <f>""</f>
        <v/>
      </c>
      <c r="AF125" s="462" t="str">
        <f>""</f>
        <v/>
      </c>
      <c r="AG125" s="457" t="str">
        <f>IF(NOT(ISERROR(MATCH("Selvfinansieret",B$109,0))),"",IF(NOT(ISERROR(MATCH(B$109,{"ABER"},0))),$AD125,IF(NOT(ISERROR(MATCH(B$109,{"GBER"},0))),$AE125,IF(NOT(ISERROR(MATCH(B$109,{"FIBER"},0))),$AF125,IF(NOT(ISERROR(MATCH(B$109,{"Ej statsstøtte"},0))),$AB125,IF(NOT(ISERROR(MATCH(B$109,{"De minimis (Landbrug)"},0))),$AC125,IF(NOT(ISERROR(MATCH(B$109,{"De minimis (Generel)"},0))),$AC125,IF(NOT(ISERROR(MATCH(B$109,{"De minimis (Fiskeri og akvakultur)"},0))),$AC125,""))))))))</f>
        <v/>
      </c>
      <c r="AH125" s="247"/>
      <c r="AI125" s="247"/>
      <c r="AJ125" s="391"/>
      <c r="AK125" s="402"/>
      <c r="AL125" s="402"/>
      <c r="AM125" s="402"/>
      <c r="AN125" s="402"/>
      <c r="AO125" s="402"/>
      <c r="AP125" s="402"/>
      <c r="AQ125" s="402"/>
      <c r="AR125" s="402"/>
      <c r="AS125" s="402"/>
      <c r="AT125" s="402"/>
      <c r="AU125" s="402"/>
      <c r="AV125" s="402"/>
      <c r="AW125" s="402"/>
      <c r="AX125" s="402"/>
      <c r="AY125" s="402"/>
      <c r="AZ125" s="402"/>
      <c r="BA125" s="402"/>
      <c r="BB125" s="402"/>
      <c r="BC125" s="402"/>
      <c r="BD125" s="402"/>
      <c r="BE125" s="402"/>
      <c r="BF125" s="402"/>
      <c r="BG125" s="402"/>
      <c r="BH125" s="402"/>
      <c r="BI125" s="402"/>
      <c r="BJ125" s="402"/>
      <c r="BK125" s="402"/>
      <c r="BL125" s="402"/>
      <c r="BM125" s="402"/>
      <c r="BN125" s="402"/>
      <c r="BO125" s="402"/>
    </row>
    <row r="126" spans="1:67" s="2" customFormat="1" ht="15">
      <c r="A126" s="396"/>
      <c r="B126" s="397"/>
      <c r="C126" s="397"/>
      <c r="D126" s="397"/>
      <c r="E126" s="524" t="s">
        <v>405</v>
      </c>
      <c r="F126" s="272" t="str">
        <f>IFERROR(IF(G111="",G112,IF(G111&lt;=0,0,IF(AND(G111&lt;F111,G112&lt;F111,G111&gt;0,G112&gt;0),(F111-(F111-G111)-(F111-G112)),G111))),"")</f>
        <v/>
      </c>
      <c r="G126" s="430"/>
      <c r="H126" s="430"/>
      <c r="I126" s="474"/>
      <c r="J126" s="474"/>
      <c r="K126" s="299"/>
      <c r="L126" s="299"/>
      <c r="M126" s="299"/>
      <c r="N126" s="299"/>
      <c r="O126" s="299"/>
      <c r="P126" s="301"/>
      <c r="Q126" s="376"/>
      <c r="R126" s="376"/>
      <c r="S126" s="376"/>
      <c r="T126" s="473"/>
      <c r="U126" s="473"/>
      <c r="V126" s="473"/>
      <c r="W126" s="473"/>
      <c r="X126" s="473"/>
      <c r="Y126" s="457"/>
      <c r="Z126" s="247"/>
      <c r="AA126" s="247"/>
      <c r="AB126" s="286" t="str">
        <f>""</f>
        <v/>
      </c>
      <c r="AC126" s="376" t="s">
        <v>109</v>
      </c>
      <c r="AD126" s="247" t="str">
        <f>""</f>
        <v/>
      </c>
      <c r="AE126" s="247" t="str">
        <f>""</f>
        <v/>
      </c>
      <c r="AF126" s="462" t="str">
        <f>""</f>
        <v/>
      </c>
      <c r="AG126" s="457" t="str">
        <f>IF(NOT(ISERROR(MATCH("Selvfinansieret",B$109,0))),"",IF(NOT(ISERROR(MATCH(B$109,{"ABER"},0))),$AD126,IF(NOT(ISERROR(MATCH(B$109,{"GBER"},0))),$AE126,IF(NOT(ISERROR(MATCH(B$109,{"FIBER"},0))),$AF126,IF(NOT(ISERROR(MATCH(B$109,{"Ej statsstøtte"},0))),$AB126,IF(NOT(ISERROR(MATCH(B$109,{"De minimis (Landbrug)"},0))),$AC126,IF(NOT(ISERROR(MATCH(B$109,{"De minimis (Generel)"},0))),$AC126,IF(NOT(ISERROR(MATCH(B$109,{"De minimis (Fiskeri og akvakultur)"},0))),$AC126,""))))))))</f>
        <v/>
      </c>
      <c r="AH126" s="247"/>
      <c r="AI126" s="247"/>
      <c r="AJ126" s="391"/>
      <c r="AK126" s="402"/>
      <c r="AL126" s="402"/>
      <c r="AM126" s="402"/>
      <c r="AN126" s="402"/>
      <c r="AO126" s="402"/>
      <c r="AP126" s="402"/>
      <c r="AQ126" s="402"/>
      <c r="AR126" s="402"/>
      <c r="AS126" s="402"/>
      <c r="AT126" s="402"/>
      <c r="AU126" s="402"/>
      <c r="AV126" s="402"/>
      <c r="AW126" s="402"/>
      <c r="AX126" s="402"/>
      <c r="AY126" s="402"/>
      <c r="AZ126" s="402"/>
      <c r="BA126" s="402"/>
      <c r="BB126" s="402"/>
      <c r="BC126" s="402"/>
      <c r="BD126" s="402"/>
      <c r="BE126" s="402"/>
      <c r="BF126" s="402"/>
      <c r="BG126" s="402"/>
      <c r="BH126" s="402"/>
      <c r="BI126" s="402"/>
      <c r="BJ126" s="402"/>
      <c r="BK126" s="402"/>
      <c r="BL126" s="402"/>
      <c r="BM126" s="402"/>
      <c r="BN126" s="402"/>
      <c r="BO126" s="402"/>
    </row>
    <row r="127" spans="1:67" ht="15">
      <c r="A127" s="406"/>
      <c r="B127" s="400"/>
      <c r="C127" s="400"/>
      <c r="D127" s="400"/>
      <c r="E127" s="525" t="s">
        <v>404</v>
      </c>
      <c r="F127" s="265" t="str">
        <f>IF($F108="","",IF($F108="Forsknings- og videnformidlingsinstitution",0.44,0.3))</f>
        <v/>
      </c>
      <c r="G127" s="431"/>
      <c r="H127" s="431"/>
      <c r="I127" s="475"/>
      <c r="J127" s="475"/>
      <c r="K127" s="304"/>
      <c r="L127" s="304"/>
      <c r="M127" s="304"/>
      <c r="N127" s="304"/>
      <c r="O127" s="304"/>
      <c r="P127" s="304"/>
      <c r="Q127" s="376"/>
      <c r="R127" s="376"/>
      <c r="S127" s="376"/>
      <c r="T127" s="473"/>
      <c r="U127" s="473"/>
      <c r="V127" s="473"/>
      <c r="W127" s="473"/>
      <c r="X127" s="473"/>
      <c r="Y127" s="247"/>
      <c r="Z127" s="247"/>
      <c r="AA127" s="247"/>
      <c r="AB127" s="247"/>
      <c r="AC127" s="247"/>
      <c r="AD127" s="247"/>
      <c r="AE127" s="247"/>
      <c r="AF127" s="247"/>
      <c r="AG127" s="247"/>
      <c r="AH127" s="247"/>
      <c r="AI127" s="247"/>
      <c r="AJ127" s="391"/>
      <c r="AK127" s="402"/>
      <c r="AL127" s="402"/>
      <c r="AM127" s="402"/>
      <c r="AN127" s="402"/>
      <c r="AO127" s="402"/>
      <c r="AP127" s="402"/>
      <c r="AQ127" s="402"/>
      <c r="AR127" s="402"/>
      <c r="AS127" s="402"/>
      <c r="AT127" s="402"/>
      <c r="AU127" s="402"/>
      <c r="AV127" s="402"/>
      <c r="AW127" s="402"/>
      <c r="AX127" s="402"/>
      <c r="AY127" s="402"/>
      <c r="AZ127" s="402"/>
      <c r="BA127" s="402"/>
      <c r="BB127" s="402"/>
      <c r="BC127" s="402"/>
      <c r="BD127" s="402"/>
      <c r="BE127" s="402"/>
      <c r="BF127" s="402"/>
      <c r="BG127" s="402"/>
      <c r="BH127" s="402"/>
      <c r="BI127" s="402"/>
      <c r="BJ127" s="402"/>
      <c r="BK127" s="402"/>
      <c r="BL127" s="402"/>
      <c r="BM127" s="402"/>
      <c r="BN127" s="402"/>
      <c r="BO127" s="402"/>
    </row>
    <row r="128" spans="1:67" ht="15.75" thickBot="1">
      <c r="A128" s="447" t="s">
        <v>51</v>
      </c>
      <c r="B128" s="448">
        <f>IFERROR(E122/$E$15,0)</f>
        <v>0</v>
      </c>
      <c r="C128" s="400"/>
      <c r="D128" s="400"/>
      <c r="E128" s="526" t="s">
        <v>403</v>
      </c>
      <c r="F128" s="266">
        <f>'1 Budgetskema (UDFYLDES)'!$C123</f>
        <v>0</v>
      </c>
      <c r="G128" s="431"/>
      <c r="H128" s="431"/>
      <c r="I128" s="475"/>
      <c r="J128" s="475"/>
      <c r="K128" s="304"/>
      <c r="L128" s="304"/>
      <c r="M128" s="304"/>
      <c r="N128" s="304"/>
      <c r="O128" s="304"/>
      <c r="P128" s="304"/>
      <c r="Q128" s="376"/>
      <c r="R128" s="376"/>
      <c r="S128" s="376"/>
      <c r="T128" s="473"/>
      <c r="U128" s="473"/>
      <c r="V128" s="473"/>
      <c r="W128" s="473"/>
      <c r="X128" s="473"/>
      <c r="Y128" s="247"/>
      <c r="Z128" s="247"/>
      <c r="AA128" s="247"/>
      <c r="AB128" s="247"/>
      <c r="AC128" s="247"/>
      <c r="AD128" s="247"/>
      <c r="AE128" s="247"/>
      <c r="AF128" s="247"/>
      <c r="AG128" s="247"/>
      <c r="AH128" s="247"/>
      <c r="AI128" s="247"/>
      <c r="AJ128" s="391"/>
      <c r="AK128" s="402"/>
      <c r="AL128" s="402"/>
      <c r="AM128" s="402"/>
      <c r="AN128" s="402"/>
      <c r="AO128" s="402"/>
      <c r="AP128" s="402"/>
      <c r="AQ128" s="402"/>
      <c r="AR128" s="402"/>
      <c r="AS128" s="402"/>
      <c r="AT128" s="402"/>
      <c r="AU128" s="402"/>
      <c r="AV128" s="402"/>
      <c r="AW128" s="402"/>
      <c r="AX128" s="402"/>
      <c r="AY128" s="402"/>
      <c r="AZ128" s="402"/>
      <c r="BA128" s="402"/>
      <c r="BB128" s="402"/>
      <c r="BC128" s="402"/>
      <c r="BD128" s="402"/>
      <c r="BE128" s="402"/>
      <c r="BF128" s="402"/>
      <c r="BG128" s="402"/>
      <c r="BH128" s="402"/>
      <c r="BI128" s="402"/>
      <c r="BJ128" s="402"/>
      <c r="BK128" s="402"/>
      <c r="BL128" s="402"/>
      <c r="BM128" s="402"/>
      <c r="BN128" s="402"/>
      <c r="BO128" s="402"/>
    </row>
    <row r="129" spans="1:67" ht="15.75" thickBot="1">
      <c r="A129" s="398"/>
      <c r="B129" s="399"/>
      <c r="C129" s="391"/>
      <c r="D129" s="391"/>
      <c r="E129" s="409"/>
      <c r="F129" s="391"/>
      <c r="G129" s="431"/>
      <c r="H129" s="431"/>
      <c r="I129" s="475"/>
      <c r="J129" s="475"/>
      <c r="K129" s="304"/>
      <c r="L129" s="304"/>
      <c r="M129" s="304"/>
      <c r="N129" s="304"/>
      <c r="O129" s="304"/>
      <c r="P129" s="304"/>
      <c r="Q129" s="376"/>
      <c r="R129" s="376"/>
      <c r="S129" s="376"/>
      <c r="T129" s="473"/>
      <c r="U129" s="473"/>
      <c r="V129" s="473"/>
      <c r="W129" s="473"/>
      <c r="X129" s="473"/>
      <c r="Y129" s="247"/>
      <c r="Z129" s="247"/>
      <c r="AA129" s="247"/>
      <c r="AB129" s="247"/>
      <c r="AC129" s="376"/>
      <c r="AD129" s="247"/>
      <c r="AE129" s="247"/>
      <c r="AF129" s="247"/>
      <c r="AG129" s="247"/>
      <c r="AH129" s="247"/>
      <c r="AI129" s="247"/>
      <c r="AJ129" s="391"/>
      <c r="AK129" s="402"/>
      <c r="AL129" s="402"/>
      <c r="AM129" s="402"/>
      <c r="AN129" s="402"/>
      <c r="AO129" s="402"/>
      <c r="AP129" s="402"/>
      <c r="AQ129" s="402"/>
      <c r="AR129" s="402"/>
      <c r="AS129" s="402"/>
      <c r="AT129" s="402"/>
      <c r="AU129" s="402"/>
      <c r="AV129" s="402"/>
      <c r="AW129" s="402"/>
      <c r="AX129" s="402"/>
      <c r="AY129" s="402"/>
      <c r="AZ129" s="402"/>
      <c r="BA129" s="402"/>
      <c r="BB129" s="402"/>
      <c r="BC129" s="402"/>
      <c r="BD129" s="402"/>
      <c r="BE129" s="402"/>
      <c r="BF129" s="402"/>
      <c r="BG129" s="402"/>
      <c r="BH129" s="402"/>
      <c r="BI129" s="402"/>
      <c r="BJ129" s="402"/>
      <c r="BK129" s="402"/>
      <c r="BL129" s="402"/>
      <c r="BM129" s="402"/>
      <c r="BN129" s="402"/>
      <c r="BO129" s="402"/>
    </row>
    <row r="130" spans="1:67" ht="15" hidden="1">
      <c r="A130" s="398"/>
      <c r="B130" s="399"/>
      <c r="C130" s="391"/>
      <c r="D130" s="391"/>
      <c r="E130" s="409"/>
      <c r="F130" s="391"/>
      <c r="G130" s="431"/>
      <c r="H130" s="431"/>
      <c r="I130" s="475"/>
      <c r="J130" s="475"/>
      <c r="K130" s="304"/>
      <c r="L130" s="304"/>
      <c r="M130" s="304"/>
      <c r="N130" s="304"/>
      <c r="O130" s="304"/>
      <c r="P130" s="304"/>
      <c r="Q130" s="376"/>
      <c r="R130" s="376"/>
      <c r="S130" s="376"/>
      <c r="T130" s="473"/>
      <c r="U130" s="473"/>
      <c r="V130" s="473"/>
      <c r="W130" s="473"/>
      <c r="X130" s="473"/>
      <c r="Y130" s="247"/>
      <c r="Z130" s="247"/>
      <c r="AA130" s="247"/>
      <c r="AB130" s="247"/>
      <c r="AC130" s="376"/>
      <c r="AD130" s="247"/>
      <c r="AE130" s="247"/>
      <c r="AF130" s="247"/>
      <c r="AG130" s="247"/>
      <c r="AH130" s="247"/>
      <c r="AI130" s="247"/>
      <c r="AJ130" s="391"/>
      <c r="AK130" s="402"/>
      <c r="AL130" s="402"/>
      <c r="AM130" s="402"/>
      <c r="AN130" s="402"/>
      <c r="AO130" s="402"/>
      <c r="AP130" s="402"/>
      <c r="AQ130" s="402"/>
      <c r="AR130" s="402"/>
      <c r="AS130" s="402"/>
      <c r="AT130" s="402"/>
      <c r="AU130" s="402"/>
      <c r="AV130" s="402"/>
      <c r="AW130" s="402"/>
      <c r="AX130" s="402"/>
      <c r="AY130" s="402"/>
      <c r="AZ130" s="402"/>
      <c r="BA130" s="402"/>
      <c r="BB130" s="402"/>
      <c r="BC130" s="402"/>
      <c r="BD130" s="402"/>
      <c r="BE130" s="402"/>
      <c r="BF130" s="402"/>
      <c r="BG130" s="402"/>
      <c r="BH130" s="402"/>
      <c r="BI130" s="402"/>
      <c r="BJ130" s="402"/>
      <c r="BK130" s="402"/>
      <c r="BL130" s="402"/>
      <c r="BM130" s="402"/>
      <c r="BN130" s="402"/>
      <c r="BO130" s="402"/>
    </row>
    <row r="131" spans="1:67" ht="15" hidden="1">
      <c r="A131" s="398"/>
      <c r="B131" s="399"/>
      <c r="C131" s="391"/>
      <c r="D131" s="391"/>
      <c r="E131" s="409"/>
      <c r="F131" s="391"/>
      <c r="G131" s="431"/>
      <c r="H131" s="431"/>
      <c r="I131" s="475"/>
      <c r="J131" s="475"/>
      <c r="K131" s="304"/>
      <c r="L131" s="304"/>
      <c r="M131" s="304"/>
      <c r="N131" s="304"/>
      <c r="O131" s="304"/>
      <c r="P131" s="304"/>
      <c r="Q131" s="376"/>
      <c r="R131" s="376"/>
      <c r="S131" s="376"/>
      <c r="T131" s="473"/>
      <c r="U131" s="473"/>
      <c r="V131" s="473"/>
      <c r="W131" s="473"/>
      <c r="X131" s="473"/>
      <c r="Y131" s="247"/>
      <c r="Z131" s="247"/>
      <c r="AA131" s="247"/>
      <c r="AB131" s="247"/>
      <c r="AC131" s="376"/>
      <c r="AD131" s="247"/>
      <c r="AE131" s="247"/>
      <c r="AF131" s="247"/>
      <c r="AG131" s="247"/>
      <c r="AH131" s="247"/>
      <c r="AI131" s="247"/>
      <c r="AJ131" s="391"/>
      <c r="AK131" s="402"/>
      <c r="AL131" s="402"/>
      <c r="AM131" s="402"/>
      <c r="AN131" s="402"/>
      <c r="AO131" s="402"/>
      <c r="AP131" s="402"/>
      <c r="AQ131" s="402"/>
      <c r="AR131" s="402"/>
      <c r="AS131" s="402"/>
      <c r="AT131" s="402"/>
      <c r="AU131" s="402"/>
      <c r="AV131" s="402"/>
      <c r="AW131" s="402"/>
      <c r="AX131" s="402"/>
      <c r="AY131" s="402"/>
      <c r="AZ131" s="402"/>
      <c r="BA131" s="402"/>
      <c r="BB131" s="402"/>
      <c r="BC131" s="402"/>
      <c r="BD131" s="402"/>
      <c r="BE131" s="402"/>
      <c r="BF131" s="402"/>
      <c r="BG131" s="402"/>
      <c r="BH131" s="402"/>
      <c r="BI131" s="402"/>
      <c r="BJ131" s="402"/>
      <c r="BK131" s="402"/>
      <c r="BL131" s="402"/>
      <c r="BM131" s="402"/>
      <c r="BN131" s="402"/>
      <c r="BO131" s="402"/>
    </row>
    <row r="132" spans="1:67" ht="15" hidden="1">
      <c r="A132" s="398"/>
      <c r="B132" s="399"/>
      <c r="C132" s="391"/>
      <c r="D132" s="391"/>
      <c r="E132" s="409"/>
      <c r="F132" s="391"/>
      <c r="G132" s="431"/>
      <c r="H132" s="431"/>
      <c r="I132" s="475"/>
      <c r="J132" s="475"/>
      <c r="K132" s="304"/>
      <c r="L132" s="304"/>
      <c r="M132" s="304"/>
      <c r="N132" s="304"/>
      <c r="O132" s="304"/>
      <c r="P132" s="304"/>
      <c r="Q132" s="376"/>
      <c r="R132" s="376"/>
      <c r="S132" s="376"/>
      <c r="T132" s="473"/>
      <c r="U132" s="473"/>
      <c r="V132" s="473"/>
      <c r="W132" s="473"/>
      <c r="X132" s="473"/>
      <c r="Y132" s="247"/>
      <c r="Z132" s="247"/>
      <c r="AA132" s="247"/>
      <c r="AB132" s="247"/>
      <c r="AC132" s="376"/>
      <c r="AD132" s="247"/>
      <c r="AE132" s="247"/>
      <c r="AF132" s="247"/>
      <c r="AG132" s="247"/>
      <c r="AH132" s="247"/>
      <c r="AI132" s="247"/>
      <c r="AJ132" s="391"/>
      <c r="AK132" s="402"/>
      <c r="AL132" s="402"/>
      <c r="AM132" s="402"/>
      <c r="AN132" s="402"/>
      <c r="AO132" s="402"/>
      <c r="AP132" s="402"/>
      <c r="AQ132" s="402"/>
      <c r="AR132" s="402"/>
      <c r="AS132" s="402"/>
      <c r="AT132" s="402"/>
      <c r="AU132" s="402"/>
      <c r="AV132" s="402"/>
      <c r="AW132" s="402"/>
      <c r="AX132" s="402"/>
      <c r="AY132" s="402"/>
      <c r="AZ132" s="402"/>
      <c r="BA132" s="402"/>
      <c r="BB132" s="402"/>
      <c r="BC132" s="402"/>
      <c r="BD132" s="402"/>
      <c r="BE132" s="402"/>
      <c r="BF132" s="402"/>
      <c r="BG132" s="402"/>
      <c r="BH132" s="402"/>
      <c r="BI132" s="402"/>
      <c r="BJ132" s="402"/>
      <c r="BK132" s="402"/>
      <c r="BL132" s="402"/>
      <c r="BM132" s="402"/>
      <c r="BN132" s="402"/>
      <c r="BO132" s="402"/>
    </row>
    <row r="133" spans="1:67" ht="15" hidden="1">
      <c r="A133" s="398"/>
      <c r="B133" s="399"/>
      <c r="C133" s="391"/>
      <c r="D133" s="391"/>
      <c r="E133" s="409"/>
      <c r="F133" s="391"/>
      <c r="G133" s="431"/>
      <c r="H133" s="431"/>
      <c r="I133" s="475"/>
      <c r="J133" s="475"/>
      <c r="K133" s="304"/>
      <c r="L133" s="304"/>
      <c r="M133" s="304"/>
      <c r="N133" s="304"/>
      <c r="O133" s="304"/>
      <c r="P133" s="304"/>
      <c r="Q133" s="376"/>
      <c r="R133" s="376"/>
      <c r="S133" s="376"/>
      <c r="T133" s="473"/>
      <c r="U133" s="473"/>
      <c r="V133" s="473"/>
      <c r="W133" s="473"/>
      <c r="X133" s="473"/>
      <c r="Y133" s="247"/>
      <c r="Z133" s="247"/>
      <c r="AA133" s="247"/>
      <c r="AB133" s="247"/>
      <c r="AC133" s="376"/>
      <c r="AD133" s="247"/>
      <c r="AE133" s="247"/>
      <c r="AF133" s="247"/>
      <c r="AG133" s="247"/>
      <c r="AH133" s="247"/>
      <c r="AI133" s="247"/>
      <c r="AJ133" s="391"/>
      <c r="AK133" s="402"/>
      <c r="AL133" s="402"/>
      <c r="AM133" s="402"/>
      <c r="AN133" s="402"/>
      <c r="AO133" s="402"/>
      <c r="AP133" s="402"/>
      <c r="AQ133" s="402"/>
      <c r="AR133" s="402"/>
      <c r="AS133" s="402"/>
      <c r="AT133" s="402"/>
      <c r="AU133" s="402"/>
      <c r="AV133" s="402"/>
      <c r="AW133" s="402"/>
      <c r="AX133" s="402"/>
      <c r="AY133" s="402"/>
      <c r="AZ133" s="402"/>
      <c r="BA133" s="402"/>
      <c r="BB133" s="402"/>
      <c r="BC133" s="402"/>
      <c r="BD133" s="402"/>
      <c r="BE133" s="402"/>
      <c r="BF133" s="402"/>
      <c r="BG133" s="402"/>
      <c r="BH133" s="402"/>
      <c r="BI133" s="402"/>
      <c r="BJ133" s="402"/>
      <c r="BK133" s="402"/>
      <c r="BL133" s="402"/>
      <c r="BM133" s="402"/>
      <c r="BN133" s="402"/>
      <c r="BO133" s="402"/>
    </row>
    <row r="134" spans="1:67" ht="15" hidden="1">
      <c r="A134" s="398"/>
      <c r="B134" s="399"/>
      <c r="C134" s="391"/>
      <c r="D134" s="391"/>
      <c r="E134" s="409"/>
      <c r="F134" s="391"/>
      <c r="G134" s="431"/>
      <c r="H134" s="431"/>
      <c r="I134" s="475"/>
      <c r="J134" s="475"/>
      <c r="K134" s="304"/>
      <c r="L134" s="304"/>
      <c r="M134" s="304"/>
      <c r="N134" s="304"/>
      <c r="O134" s="304"/>
      <c r="P134" s="304"/>
      <c r="Q134" s="376"/>
      <c r="R134" s="376"/>
      <c r="S134" s="376"/>
      <c r="T134" s="473"/>
      <c r="U134" s="473"/>
      <c r="V134" s="473"/>
      <c r="W134" s="473"/>
      <c r="X134" s="473"/>
      <c r="Y134" s="247"/>
      <c r="Z134" s="247"/>
      <c r="AA134" s="247"/>
      <c r="AB134" s="247"/>
      <c r="AC134" s="376"/>
      <c r="AD134" s="247"/>
      <c r="AE134" s="247"/>
      <c r="AF134" s="247"/>
      <c r="AG134" s="247"/>
      <c r="AH134" s="247"/>
      <c r="AI134" s="247"/>
      <c r="AJ134" s="391"/>
      <c r="AK134" s="402"/>
      <c r="AL134" s="402"/>
      <c r="AM134" s="402"/>
      <c r="AN134" s="402"/>
      <c r="AO134" s="402"/>
      <c r="AP134" s="402"/>
      <c r="AQ134" s="402"/>
      <c r="AR134" s="402"/>
      <c r="AS134" s="402"/>
      <c r="AT134" s="402"/>
      <c r="AU134" s="402"/>
      <c r="AV134" s="402"/>
      <c r="AW134" s="402"/>
      <c r="AX134" s="402"/>
      <c r="AY134" s="402"/>
      <c r="AZ134" s="402"/>
      <c r="BA134" s="402"/>
      <c r="BB134" s="402"/>
      <c r="BC134" s="402"/>
      <c r="BD134" s="402"/>
      <c r="BE134" s="402"/>
      <c r="BF134" s="402"/>
      <c r="BG134" s="402"/>
      <c r="BH134" s="402"/>
      <c r="BI134" s="402"/>
      <c r="BJ134" s="402"/>
      <c r="BK134" s="402"/>
      <c r="BL134" s="402"/>
      <c r="BM134" s="402"/>
      <c r="BN134" s="402"/>
      <c r="BO134" s="402"/>
    </row>
    <row r="135" spans="1:67" ht="15" hidden="1">
      <c r="A135" s="398"/>
      <c r="B135" s="399"/>
      <c r="C135" s="391"/>
      <c r="D135" s="391"/>
      <c r="E135" s="409"/>
      <c r="F135" s="391"/>
      <c r="G135" s="431"/>
      <c r="H135" s="431"/>
      <c r="I135" s="475"/>
      <c r="J135" s="475"/>
      <c r="K135" s="304"/>
      <c r="L135" s="304"/>
      <c r="M135" s="304"/>
      <c r="N135" s="304"/>
      <c r="O135" s="304"/>
      <c r="P135" s="304"/>
      <c r="Q135" s="376"/>
      <c r="R135" s="376"/>
      <c r="S135" s="376"/>
      <c r="T135" s="473"/>
      <c r="U135" s="473"/>
      <c r="V135" s="473"/>
      <c r="W135" s="473"/>
      <c r="X135" s="473"/>
      <c r="Y135" s="247"/>
      <c r="Z135" s="247"/>
      <c r="AA135" s="247"/>
      <c r="AB135" s="247"/>
      <c r="AC135" s="376"/>
      <c r="AD135" s="247"/>
      <c r="AE135" s="247"/>
      <c r="AF135" s="247"/>
      <c r="AG135" s="247"/>
      <c r="AH135" s="247"/>
      <c r="AI135" s="247"/>
      <c r="AJ135" s="391"/>
      <c r="AK135" s="402"/>
      <c r="AL135" s="402"/>
      <c r="AM135" s="402"/>
      <c r="AN135" s="402"/>
      <c r="AO135" s="402"/>
      <c r="AP135" s="402"/>
      <c r="AQ135" s="402"/>
      <c r="AR135" s="402"/>
      <c r="AS135" s="402"/>
      <c r="AT135" s="402"/>
      <c r="AU135" s="402"/>
      <c r="AV135" s="402"/>
      <c r="AW135" s="402"/>
      <c r="AX135" s="402"/>
      <c r="AY135" s="402"/>
      <c r="AZ135" s="402"/>
      <c r="BA135" s="402"/>
      <c r="BB135" s="402"/>
      <c r="BC135" s="402"/>
      <c r="BD135" s="402"/>
      <c r="BE135" s="402"/>
      <c r="BF135" s="402"/>
      <c r="BG135" s="402"/>
      <c r="BH135" s="402"/>
      <c r="BI135" s="402"/>
      <c r="BJ135" s="402"/>
      <c r="BK135" s="402"/>
      <c r="BL135" s="402"/>
      <c r="BM135" s="402"/>
      <c r="BN135" s="402"/>
      <c r="BO135" s="402"/>
    </row>
    <row r="136" spans="1:67" ht="15" hidden="1">
      <c r="A136" s="398"/>
      <c r="B136" s="399"/>
      <c r="C136" s="391"/>
      <c r="D136" s="391"/>
      <c r="E136" s="409"/>
      <c r="F136" s="391"/>
      <c r="G136" s="431"/>
      <c r="H136" s="431"/>
      <c r="I136" s="475"/>
      <c r="J136" s="475"/>
      <c r="K136" s="304"/>
      <c r="L136" s="304"/>
      <c r="M136" s="304"/>
      <c r="N136" s="304"/>
      <c r="O136" s="304"/>
      <c r="P136" s="304"/>
      <c r="Q136" s="376"/>
      <c r="R136" s="376"/>
      <c r="S136" s="376"/>
      <c r="T136" s="473"/>
      <c r="U136" s="473"/>
      <c r="V136" s="473"/>
      <c r="W136" s="473"/>
      <c r="X136" s="473"/>
      <c r="Y136" s="247"/>
      <c r="Z136" s="247"/>
      <c r="AA136" s="247"/>
      <c r="AB136" s="247"/>
      <c r="AC136" s="376"/>
      <c r="AD136" s="247"/>
      <c r="AE136" s="247"/>
      <c r="AF136" s="247"/>
      <c r="AG136" s="247"/>
      <c r="AH136" s="247"/>
      <c r="AI136" s="247"/>
      <c r="AJ136" s="391"/>
      <c r="AK136" s="402"/>
      <c r="AL136" s="402"/>
      <c r="AM136" s="402"/>
      <c r="AN136" s="402"/>
      <c r="AO136" s="402"/>
      <c r="AP136" s="402"/>
      <c r="AQ136" s="402"/>
      <c r="AR136" s="402"/>
      <c r="AS136" s="402"/>
      <c r="AT136" s="402"/>
      <c r="AU136" s="402"/>
      <c r="AV136" s="402"/>
      <c r="AW136" s="402"/>
      <c r="AX136" s="402"/>
      <c r="AY136" s="402"/>
      <c r="AZ136" s="402"/>
      <c r="BA136" s="402"/>
      <c r="BB136" s="402"/>
      <c r="BC136" s="402"/>
      <c r="BD136" s="402"/>
      <c r="BE136" s="402"/>
      <c r="BF136" s="402"/>
      <c r="BG136" s="402"/>
      <c r="BH136" s="402"/>
      <c r="BI136" s="402"/>
      <c r="BJ136" s="402"/>
      <c r="BK136" s="402"/>
      <c r="BL136" s="402"/>
      <c r="BM136" s="402"/>
      <c r="BN136" s="402"/>
      <c r="BO136" s="402"/>
    </row>
    <row r="137" spans="1:67" ht="15" hidden="1">
      <c r="A137" s="398"/>
      <c r="B137" s="399"/>
      <c r="C137" s="391"/>
      <c r="D137" s="391"/>
      <c r="E137" s="409"/>
      <c r="F137" s="391"/>
      <c r="G137" s="431"/>
      <c r="H137" s="431"/>
      <c r="I137" s="475"/>
      <c r="J137" s="475"/>
      <c r="K137" s="304"/>
      <c r="L137" s="304"/>
      <c r="M137" s="304"/>
      <c r="N137" s="304"/>
      <c r="O137" s="304"/>
      <c r="P137" s="304"/>
      <c r="Q137" s="376"/>
      <c r="R137" s="376"/>
      <c r="S137" s="376"/>
      <c r="T137" s="473"/>
      <c r="U137" s="473"/>
      <c r="V137" s="473"/>
      <c r="W137" s="473"/>
      <c r="X137" s="473"/>
      <c r="Y137" s="247"/>
      <c r="Z137" s="247"/>
      <c r="AA137" s="247"/>
      <c r="AB137" s="247"/>
      <c r="AC137" s="376"/>
      <c r="AD137" s="247"/>
      <c r="AE137" s="247"/>
      <c r="AF137" s="247"/>
      <c r="AG137" s="247"/>
      <c r="AH137" s="247"/>
      <c r="AI137" s="247"/>
      <c r="AJ137" s="391"/>
      <c r="AK137" s="402"/>
      <c r="AL137" s="402"/>
      <c r="AM137" s="402"/>
      <c r="AN137" s="402"/>
      <c r="AO137" s="402"/>
      <c r="AP137" s="402"/>
      <c r="AQ137" s="402"/>
      <c r="AR137" s="402"/>
      <c r="AS137" s="402"/>
      <c r="AT137" s="402"/>
      <c r="AU137" s="402"/>
      <c r="AV137" s="402"/>
      <c r="AW137" s="402"/>
      <c r="AX137" s="402"/>
      <c r="AY137" s="402"/>
      <c r="AZ137" s="402"/>
      <c r="BA137" s="402"/>
      <c r="BB137" s="402"/>
      <c r="BC137" s="402"/>
      <c r="BD137" s="402"/>
      <c r="BE137" s="402"/>
      <c r="BF137" s="402"/>
      <c r="BG137" s="402"/>
      <c r="BH137" s="402"/>
      <c r="BI137" s="402"/>
      <c r="BJ137" s="402"/>
      <c r="BK137" s="402"/>
      <c r="BL137" s="402"/>
      <c r="BM137" s="402"/>
      <c r="BN137" s="402"/>
      <c r="BO137" s="402"/>
    </row>
    <row r="138" spans="1:67" ht="35.1" customHeight="1" thickTop="1">
      <c r="A138" s="382" t="s">
        <v>15</v>
      </c>
      <c r="B138" s="383" t="str">
        <f>IF('1 Budgetskema (UDFYLDES)'!C129="","",'1 Budgetskema (UDFYLDES)'!C129)</f>
        <v/>
      </c>
      <c r="C138" s="722" t="s">
        <v>422</v>
      </c>
      <c r="D138" s="384"/>
      <c r="E138" s="410" t="s">
        <v>18</v>
      </c>
      <c r="F138" s="383" t="str">
        <f>IF('1 Budgetskema (UDFYLDES)'!D129="","",'1 Budgetskema (UDFYLDES)'!D129)</f>
        <v/>
      </c>
      <c r="G138" s="433"/>
      <c r="H138" s="490"/>
      <c r="I138" s="478"/>
      <c r="J138" s="478"/>
      <c r="K138" s="457"/>
      <c r="L138" s="457"/>
      <c r="M138" s="457"/>
      <c r="N138" s="457"/>
      <c r="O138" s="304"/>
      <c r="P138" s="304"/>
      <c r="Q138" s="289"/>
      <c r="R138" s="290"/>
      <c r="S138" s="291"/>
      <c r="T138" s="473"/>
      <c r="U138" s="473"/>
      <c r="V138" s="473"/>
      <c r="W138" s="553"/>
      <c r="X138" s="473"/>
      <c r="Y138" s="247"/>
      <c r="Z138" s="457"/>
      <c r="AA138" s="247"/>
      <c r="AB138" s="247"/>
      <c r="AC138" s="247"/>
      <c r="AD138" s="247"/>
      <c r="AE138" s="457"/>
      <c r="AF138" s="247"/>
      <c r="AG138" s="247"/>
      <c r="AH138" s="247"/>
      <c r="AI138" s="247"/>
      <c r="AJ138" s="391"/>
      <c r="AK138" s="402"/>
      <c r="AL138" s="402"/>
      <c r="AM138" s="402"/>
      <c r="AN138" s="402"/>
      <c r="AO138" s="402"/>
      <c r="AP138" s="402"/>
      <c r="AQ138" s="402"/>
      <c r="AR138" s="402"/>
      <c r="AS138" s="402"/>
      <c r="AT138" s="402"/>
      <c r="AU138" s="402"/>
      <c r="AV138" s="402"/>
      <c r="AW138" s="402"/>
      <c r="AX138" s="402"/>
      <c r="AY138" s="402"/>
      <c r="AZ138" s="402"/>
      <c r="BA138" s="402"/>
      <c r="BB138" s="402"/>
      <c r="BC138" s="402"/>
      <c r="BD138" s="402"/>
      <c r="BE138" s="402"/>
      <c r="BF138" s="402"/>
      <c r="BG138" s="402"/>
      <c r="BH138" s="402"/>
      <c r="BI138" s="402"/>
      <c r="BJ138" s="402"/>
      <c r="BK138" s="402"/>
      <c r="BL138" s="402"/>
      <c r="BM138" s="402"/>
      <c r="BN138" s="402"/>
      <c r="BO138" s="402"/>
    </row>
    <row r="139" spans="1:67" ht="15">
      <c r="A139" s="404" t="s">
        <v>113</v>
      </c>
      <c r="B139" s="386" t="str">
        <f>IF('1 Budgetskema (UDFYLDES)'!E129="","",'1 Budgetskema (UDFYLDES)'!E129)</f>
        <v/>
      </c>
      <c r="C139" s="387"/>
      <c r="D139" s="387"/>
      <c r="E139" s="411" t="s">
        <v>100</v>
      </c>
      <c r="F139" s="386" t="str">
        <f>IF(ISBLANK($F$19),"Projektform skal vælges ved hovedansøger",$F$19)</f>
        <v/>
      </c>
      <c r="G139" s="433"/>
      <c r="H139" s="490"/>
      <c r="I139" s="478"/>
      <c r="J139" s="478"/>
      <c r="K139" s="457"/>
      <c r="L139" s="457"/>
      <c r="M139" s="457"/>
      <c r="N139" s="457"/>
      <c r="O139" s="304"/>
      <c r="P139" s="304"/>
      <c r="Q139" s="289"/>
      <c r="R139" s="290"/>
      <c r="S139" s="460"/>
      <c r="T139" s="473"/>
      <c r="U139" s="473"/>
      <c r="V139" s="473"/>
      <c r="W139" s="553"/>
      <c r="X139" s="554"/>
      <c r="Y139" s="247"/>
      <c r="Z139" s="457"/>
      <c r="AA139" s="247"/>
      <c r="AB139" s="247"/>
      <c r="AC139" s="247"/>
      <c r="AD139" s="247"/>
      <c r="AE139" s="457"/>
      <c r="AF139" s="247"/>
      <c r="AG139" s="247"/>
      <c r="AH139" s="247"/>
      <c r="AI139" s="247"/>
      <c r="AJ139" s="391"/>
      <c r="AK139" s="402"/>
      <c r="AL139" s="402"/>
      <c r="AM139" s="402"/>
      <c r="AN139" s="402"/>
      <c r="AO139" s="402"/>
      <c r="AP139" s="402"/>
      <c r="AQ139" s="402"/>
      <c r="AR139" s="402"/>
      <c r="AS139" s="402"/>
      <c r="AT139" s="402"/>
      <c r="AU139" s="402"/>
      <c r="AV139" s="402"/>
      <c r="AW139" s="402"/>
      <c r="AX139" s="402"/>
      <c r="AY139" s="402"/>
      <c r="AZ139" s="402"/>
      <c r="BA139" s="402"/>
      <c r="BB139" s="402"/>
      <c r="BC139" s="402"/>
      <c r="BD139" s="402"/>
      <c r="BE139" s="402"/>
      <c r="BF139" s="402"/>
      <c r="BG139" s="402"/>
      <c r="BH139" s="402"/>
      <c r="BI139" s="402"/>
      <c r="BJ139" s="402"/>
      <c r="BK139" s="402"/>
      <c r="BL139" s="402"/>
      <c r="BM139" s="402"/>
      <c r="BN139" s="402"/>
      <c r="BO139" s="402"/>
    </row>
    <row r="140" spans="1:67" ht="30">
      <c r="A140" s="385" t="s">
        <v>16</v>
      </c>
      <c r="B140" s="386" t="str">
        <f>IF('1 Budgetskema (UDFYLDES)'!F129="","",'1 Budgetskema (UDFYLDES)'!F129)</f>
        <v/>
      </c>
      <c r="C140" s="441" t="s">
        <v>399</v>
      </c>
      <c r="D140" s="385"/>
      <c r="E140" s="444" t="s">
        <v>17</v>
      </c>
      <c r="F140" s="442" t="str">
        <f>IFERROR(IF(NOT(ISERROR(MATCH(B139,{"ABER"},0))),INDEX(ABER_Tilskudsprocent_liste[#All],MATCH(B140,ABER_Tilskudsprocent_liste[[#All],[Typer af projekter og aktiviteter/ virksomhedsstørrelse]],0),MATCH(Z142,ABER_Tilskudsprocent_liste[#Headers],0)),IF(NOT(ISERROR(MATCH(B139,{"GBER"},0))),INDEX(GEBER_Tilskudsprocent_liste[#All],MATCH(B140,GEBER_Tilskudsprocent_liste[[#All],[Typer af projekter og aktiviteter/ virksomhedsstørrelse]],0),MATCH(Z142,GEBER_Tilskudsprocent_liste[#Headers],0)),IF(NOT(ISERROR(MATCH(B139,{"FIBER"},0))),INDEX(FIBER_Tilskudsprocent_liste[#All],MATCH(B140,FIBER_Tilskudsprocent_liste[[#All],[Typer af projekter og aktiviteter/ virksomhedsstørrelse]],0),MATCH(Z142,FIBER_Tilskudsprocent_liste[#Headers],0)),IF(NOT(ISERROR(MATCH(B139,{"Ej statsstøtte"},0))),INDEX(Liste_Ej_statsstøtte[#All],MATCH(B140,Liste_Ej_statsstøtte[[#All],[Typer af projekter og aktiviteter/ virksomhedsstørrelse]],0),MATCH(Z142,Liste_Ej_statsstøtte[#Headers],0)),"")))),"")</f>
        <v/>
      </c>
      <c r="G140" s="433" t="s">
        <v>119</v>
      </c>
      <c r="H140" s="491"/>
      <c r="I140" s="478" t="s">
        <v>122</v>
      </c>
      <c r="J140" s="478"/>
      <c r="K140" s="457"/>
      <c r="L140" s="457"/>
      <c r="M140" s="457"/>
      <c r="N140" s="457"/>
      <c r="O140" s="304"/>
      <c r="P140" s="304"/>
      <c r="Q140" s="313"/>
      <c r="R140" s="294"/>
      <c r="S140" s="460"/>
      <c r="T140" s="555" t="s">
        <v>358</v>
      </c>
      <c r="U140" s="555" t="s">
        <v>358</v>
      </c>
      <c r="V140" s="555" t="s">
        <v>358</v>
      </c>
      <c r="W140" s="555" t="s">
        <v>358</v>
      </c>
      <c r="X140" s="555" t="s">
        <v>358</v>
      </c>
      <c r="Y140" s="464" t="s">
        <v>358</v>
      </c>
      <c r="Z140" s="464" t="s">
        <v>358</v>
      </c>
      <c r="AA140" s="464" t="s">
        <v>358</v>
      </c>
      <c r="AB140" s="464" t="s">
        <v>358</v>
      </c>
      <c r="AC140" s="464" t="s">
        <v>358</v>
      </c>
      <c r="AD140" s="464" t="s">
        <v>358</v>
      </c>
      <c r="AE140" s="464" t="s">
        <v>358</v>
      </c>
      <c r="AF140" s="464" t="s">
        <v>358</v>
      </c>
      <c r="AG140" s="464" t="s">
        <v>358</v>
      </c>
      <c r="AH140" s="464" t="s">
        <v>358</v>
      </c>
      <c r="AI140" s="464" t="s">
        <v>358</v>
      </c>
      <c r="AJ140" s="391"/>
      <c r="AK140" s="402"/>
      <c r="AL140" s="402"/>
      <c r="AM140" s="402"/>
      <c r="AN140" s="402"/>
      <c r="AO140" s="402"/>
      <c r="AP140" s="402"/>
      <c r="AQ140" s="402"/>
      <c r="AR140" s="402"/>
      <c r="AS140" s="402"/>
      <c r="AT140" s="402"/>
      <c r="AU140" s="402"/>
      <c r="AV140" s="402"/>
      <c r="AW140" s="402"/>
      <c r="AX140" s="402"/>
      <c r="AY140" s="402"/>
      <c r="AZ140" s="402"/>
      <c r="BA140" s="402"/>
      <c r="BB140" s="402"/>
      <c r="BC140" s="402"/>
      <c r="BD140" s="402"/>
      <c r="BE140" s="402"/>
      <c r="BF140" s="402"/>
      <c r="BG140" s="402"/>
      <c r="BH140" s="402"/>
      <c r="BI140" s="402"/>
      <c r="BJ140" s="402"/>
      <c r="BK140" s="402"/>
      <c r="BL140" s="402"/>
      <c r="BM140" s="402"/>
      <c r="BN140" s="402"/>
      <c r="BO140" s="402"/>
    </row>
    <row r="141" spans="1:67" ht="15">
      <c r="A141" s="439" t="s">
        <v>394</v>
      </c>
      <c r="B141" s="441" t="str">
        <f>IF('1 Budgetskema (UDFYLDES)'!B129="","",'1 Budgetskema (UDFYLDES)'!B129)</f>
        <v/>
      </c>
      <c r="C141" s="440" t="str">
        <f>IF('1 Budgetskema (UDFYLDES)'!$A129="","",'1 Budgetskema (UDFYLDES)'!$A129)</f>
        <v/>
      </c>
      <c r="D141" s="385"/>
      <c r="E141" s="444"/>
      <c r="F141" s="443" t="str">
        <f>IFERROR(IF(NOT(ISERROR(MATCH(B139,{"ABER"},0))),INDEX(ABER_Tilskudsprocent_liste[#All],MATCH(B140,ABER_Tilskudsprocent_liste[[#All],[Typer af projekter og aktiviteter/ virksomhedsstørrelse]],0),MATCH(Z142,ABER_Tilskudsprocent_liste[#Headers],0)),IF(NOT(ISERROR(MATCH(B139,{"GBER"},0))),INDEX(GEBER_Tilskudsprocent_liste[#All],MATCH(B140,GEBER_Tilskudsprocent_liste[[#All],[Typer af projekter og aktiviteter/ virksomhedsstørrelse]],0),MATCH(Z142,GEBER_Tilskudsprocent_liste[#Headers],0)),IF(NOT(ISERROR(MATCH(B139,{"FIBER"},0))),INDEX(FIBER_Tilskudsprocent_liste[#All],MATCH(B140,FIBER_Tilskudsprocent_liste[[#All],[Typer af projekter og aktiviteter/ virksomhedsstørrelse]],0),MATCH(Z142,FIBER_Tilskudsprocent_liste[#Headers],0)),IF(NOT(ISERROR(MATCH(B139,{"Ej statsstøtte"},0))),INDEX(Liste_Ej_statsstøtte[#All],MATCH(B140,Liste_Ej_statsstøtte[[#All],[Typer af projekter og aktiviteter/ virksomhedsstørrelse]],0),MATCH(Z142,Liste_Ej_statsstøtte[#Headers],0)),"")))),"")</f>
        <v/>
      </c>
      <c r="G141" s="435" t="str">
        <f>IFERROR(IF(E152*(1-F141)-C153&lt;0,F141-((E152*F141+C153)-E152)/E152,""),"")</f>
        <v/>
      </c>
      <c r="H141" s="435" t="str">
        <f>IFERROR(IF(D153&lt;&gt;0,IF(D153=E152,0,IF(C153&gt;0,(F141-D153/E152)-G141,"HA")),IF(E152*(1-F141)-C153&lt;0,((F141-((E152*F141+C153+D153)-E152)/E152)),"")),"")</f>
        <v/>
      </c>
      <c r="I141" s="482" t="e">
        <f>H141-G142</f>
        <v>#VALUE!</v>
      </c>
      <c r="J141" s="478"/>
      <c r="K141" s="457"/>
      <c r="L141" s="457"/>
      <c r="M141" s="457"/>
      <c r="N141" s="457"/>
      <c r="O141" s="304"/>
      <c r="P141" s="304"/>
      <c r="Q141" s="313"/>
      <c r="R141" s="294"/>
      <c r="S141" s="460"/>
      <c r="T141" s="473" t="s">
        <v>121</v>
      </c>
      <c r="U141" s="473" t="s">
        <v>120</v>
      </c>
      <c r="V141" s="468" t="s">
        <v>118</v>
      </c>
      <c r="W141" s="468" t="s">
        <v>117</v>
      </c>
      <c r="X141" s="468" t="s">
        <v>105</v>
      </c>
      <c r="Y141" s="247"/>
      <c r="Z141" s="295" t="s">
        <v>102</v>
      </c>
      <c r="AA141" s="295" t="s">
        <v>100</v>
      </c>
      <c r="AB141" s="464" t="s">
        <v>209</v>
      </c>
      <c r="AC141" s="247"/>
      <c r="AD141" s="247"/>
      <c r="AE141" s="247"/>
      <c r="AF141" s="247"/>
      <c r="AG141" s="247"/>
      <c r="AH141" s="457"/>
      <c r="AI141" s="247"/>
      <c r="AJ141" s="391"/>
      <c r="AK141" s="402"/>
      <c r="AL141" s="402"/>
      <c r="AM141" s="402"/>
      <c r="AN141" s="402"/>
      <c r="AO141" s="402"/>
      <c r="AP141" s="402"/>
      <c r="AQ141" s="402"/>
      <c r="AR141" s="402"/>
      <c r="AS141" s="402"/>
      <c r="AT141" s="402"/>
      <c r="AU141" s="402"/>
      <c r="AV141" s="402"/>
      <c r="AW141" s="402"/>
      <c r="AX141" s="402"/>
      <c r="AY141" s="402"/>
      <c r="AZ141" s="402"/>
      <c r="BA141" s="402"/>
      <c r="BB141" s="402"/>
      <c r="BC141" s="402"/>
      <c r="BD141" s="402"/>
      <c r="BE141" s="402"/>
      <c r="BF141" s="402"/>
      <c r="BG141" s="402"/>
      <c r="BH141" s="402"/>
      <c r="BI141" s="402"/>
      <c r="BJ141" s="402"/>
      <c r="BK141" s="402"/>
      <c r="BL141" s="402"/>
      <c r="BM141" s="402"/>
      <c r="BN141" s="402"/>
      <c r="BO141" s="402"/>
    </row>
    <row r="142" spans="1:67" ht="15.75" thickBot="1">
      <c r="A142" s="392"/>
      <c r="B142" s="380" t="s">
        <v>57</v>
      </c>
      <c r="C142" s="379" t="s">
        <v>427</v>
      </c>
      <c r="D142" s="379" t="s">
        <v>428</v>
      </c>
      <c r="E142" s="412" t="s">
        <v>0</v>
      </c>
      <c r="F142" s="379" t="s">
        <v>9</v>
      </c>
      <c r="G142" s="560" t="e">
        <f>F141-D153/E152</f>
        <v>#VALUE!</v>
      </c>
      <c r="H142" s="431"/>
      <c r="I142" s="475"/>
      <c r="J142" s="475"/>
      <c r="K142" s="304"/>
      <c r="L142" s="304"/>
      <c r="M142" s="304"/>
      <c r="N142" s="304"/>
      <c r="O142" s="304"/>
      <c r="P142" s="322"/>
      <c r="Q142" s="314"/>
      <c r="R142" s="286"/>
      <c r="S142" s="286"/>
      <c r="T142" s="473"/>
      <c r="U142" s="473"/>
      <c r="V142" s="468"/>
      <c r="W142" s="468"/>
      <c r="X142" s="473"/>
      <c r="Y142" s="460"/>
      <c r="Z142" s="286" t="str">
        <f>CONCATENATE(F138," - ",AA142)</f>
        <v xml:space="preserve"> - </v>
      </c>
      <c r="AA142" s="376" t="str">
        <f>F139</f>
        <v/>
      </c>
      <c r="AB142" s="376"/>
      <c r="AC142" s="247"/>
      <c r="AD142" s="247"/>
      <c r="AE142" s="247"/>
      <c r="AF142" s="247"/>
      <c r="AG142" s="247"/>
      <c r="AH142" s="457"/>
      <c r="AI142" s="247"/>
      <c r="AJ142" s="391"/>
      <c r="AK142" s="402"/>
      <c r="AL142" s="402"/>
      <c r="AM142" s="402"/>
      <c r="AN142" s="402"/>
      <c r="AO142" s="402"/>
      <c r="AP142" s="402"/>
      <c r="AQ142" s="402"/>
      <c r="AR142" s="402"/>
      <c r="AS142" s="402"/>
      <c r="AT142" s="402"/>
      <c r="AU142" s="402"/>
      <c r="AV142" s="402"/>
      <c r="AW142" s="402"/>
      <c r="AX142" s="402"/>
      <c r="AY142" s="402"/>
      <c r="AZ142" s="402"/>
      <c r="BA142" s="402"/>
      <c r="BB142" s="402"/>
      <c r="BC142" s="402"/>
      <c r="BD142" s="402"/>
      <c r="BE142" s="402"/>
      <c r="BF142" s="402"/>
      <c r="BG142" s="402"/>
      <c r="BH142" s="402"/>
      <c r="BI142" s="402"/>
      <c r="BJ142" s="402"/>
      <c r="BK142" s="402"/>
      <c r="BL142" s="402"/>
      <c r="BM142" s="402"/>
      <c r="BN142" s="402"/>
      <c r="BO142" s="402"/>
    </row>
    <row r="143" spans="1:67" ht="15" customHeight="1">
      <c r="A143" s="267" t="s">
        <v>54</v>
      </c>
      <c r="B143" s="277">
        <f>IFERROR(IF(E143=0,0,X143),0)</f>
        <v>0</v>
      </c>
      <c r="C143" s="276">
        <f t="shared" ref="C143:C149" si="33">IFERROR(E143-B143,0)</f>
        <v>0</v>
      </c>
      <c r="D143" s="276"/>
      <c r="E143" s="278">
        <f>'1 Budgetskema (UDFYLDES)'!B137</f>
        <v>0</v>
      </c>
      <c r="F143" s="18">
        <f>SUM('1 Budgetskema (UDFYLDES)'!D136:AV136)</f>
        <v>0</v>
      </c>
      <c r="G143" s="429"/>
      <c r="H143" s="489"/>
      <c r="I143" s="471"/>
      <c r="J143" s="471"/>
      <c r="K143" s="296"/>
      <c r="L143" s="296"/>
      <c r="M143" s="296"/>
      <c r="N143" s="296"/>
      <c r="O143" s="299"/>
      <c r="P143" s="323"/>
      <c r="Q143" s="285"/>
      <c r="R143" s="286"/>
      <c r="S143" s="286"/>
      <c r="T143" s="473" t="e">
        <f>((F$141-((E$152*F$141+C$153)-E$152)/E$152))*E143</f>
        <v>#VALUE!</v>
      </c>
      <c r="U143" s="569" t="e">
        <f>F$156*E143</f>
        <v>#VALUE!</v>
      </c>
      <c r="V143" s="473">
        <f>IFERROR(IF(E143=0,0,E143*G$141),0)</f>
        <v>0</v>
      </c>
      <c r="W143" s="468">
        <f>IF(E143=0,0,E143*F$140)</f>
        <v>0</v>
      </c>
      <c r="X143" s="468">
        <f t="shared" ref="X143:X152" si="34">IF(NOT(ISERROR(MATCH("Selvfinansieret",B$139,0))),0,IF(NOT(ISERROR(MATCH(B$139,AI$570:AI$572,0))),E143,IF(AND(D$153=0,C$153=0),W143,IF(AND(D$153&gt;0,C$153=0),U143,IF(AND(D$153&gt;0,C$153&gt;0,U143=0),0,IF(AND(V143&lt;&gt;0,V143&lt;U143),V143,U143))))))</f>
        <v>0</v>
      </c>
      <c r="Y143" s="247"/>
      <c r="Z143" s="247"/>
      <c r="AA143" s="247"/>
      <c r="AB143" s="376"/>
      <c r="AC143" s="247"/>
      <c r="AD143" s="247"/>
      <c r="AE143" s="247"/>
      <c r="AF143" s="247"/>
      <c r="AG143" s="247"/>
      <c r="AH143" s="247"/>
      <c r="AI143" s="247"/>
      <c r="AJ143" s="391"/>
      <c r="AK143" s="402"/>
      <c r="AL143" s="402"/>
      <c r="AM143" s="402"/>
      <c r="AN143" s="402"/>
      <c r="AO143" s="402"/>
      <c r="AP143" s="402"/>
      <c r="AQ143" s="402"/>
      <c r="AR143" s="402"/>
      <c r="AS143" s="402"/>
      <c r="AT143" s="402"/>
      <c r="AU143" s="402"/>
      <c r="AV143" s="402"/>
      <c r="AW143" s="402"/>
      <c r="AX143" s="402"/>
      <c r="AY143" s="402"/>
      <c r="AZ143" s="402"/>
      <c r="BA143" s="402"/>
      <c r="BB143" s="402"/>
      <c r="BC143" s="402"/>
      <c r="BD143" s="402"/>
      <c r="BE143" s="402"/>
      <c r="BF143" s="402"/>
      <c r="BG143" s="402"/>
      <c r="BH143" s="402"/>
      <c r="BI143" s="402"/>
      <c r="BJ143" s="402"/>
      <c r="BK143" s="402"/>
      <c r="BL143" s="402"/>
      <c r="BM143" s="402"/>
      <c r="BN143" s="402"/>
      <c r="BO143" s="402"/>
    </row>
    <row r="144" spans="1:67" ht="15" customHeight="1">
      <c r="A144" s="194" t="s">
        <v>3</v>
      </c>
      <c r="B144" s="277">
        <f>IFERROR(IF(E144=0,0,X144),0)</f>
        <v>0</v>
      </c>
      <c r="C144" s="277">
        <f t="shared" si="33"/>
        <v>0</v>
      </c>
      <c r="D144" s="277"/>
      <c r="E144" s="66">
        <f>'1 Budgetskema (UDFYLDES)'!B141</f>
        <v>0</v>
      </c>
      <c r="F144" s="68"/>
      <c r="G144" s="429"/>
      <c r="H144" s="489"/>
      <c r="I144" s="471"/>
      <c r="J144" s="471"/>
      <c r="K144" s="296"/>
      <c r="L144" s="296"/>
      <c r="M144" s="296"/>
      <c r="N144" s="296"/>
      <c r="O144" s="299"/>
      <c r="P144" s="310"/>
      <c r="Q144" s="315"/>
      <c r="R144" s="311"/>
      <c r="S144" s="286"/>
      <c r="T144" s="473" t="e">
        <f t="shared" ref="T144:T152" si="35">((F$141-((E$152*F$141+C$153)-E$152)/E$152))*E144</f>
        <v>#VALUE!</v>
      </c>
      <c r="U144" s="569" t="e">
        <f t="shared" ref="U144:U152" si="36">F$156*E144</f>
        <v>#VALUE!</v>
      </c>
      <c r="V144" s="473">
        <f t="shared" ref="V144:V152" si="37">IFERROR(IF(E144=0,0,E144*G$141),0)</f>
        <v>0</v>
      </c>
      <c r="W144" s="468">
        <f t="shared" ref="W144:W151" si="38">IF(E144=0,0,E144*F$140)</f>
        <v>0</v>
      </c>
      <c r="X144" s="468">
        <f t="shared" si="34"/>
        <v>0</v>
      </c>
      <c r="Y144" s="247"/>
      <c r="Z144" s="286"/>
      <c r="AA144" s="286"/>
      <c r="AB144" s="376"/>
      <c r="AC144" s="247"/>
      <c r="AD144" s="767" t="s">
        <v>101</v>
      </c>
      <c r="AE144" s="767"/>
      <c r="AF144" s="767"/>
      <c r="AG144" s="247"/>
      <c r="AH144" s="247"/>
      <c r="AI144" s="247"/>
      <c r="AJ144" s="391"/>
      <c r="AK144" s="402"/>
      <c r="AL144" s="402"/>
      <c r="AM144" s="402"/>
      <c r="AN144" s="402"/>
      <c r="AO144" s="402"/>
      <c r="AP144" s="402"/>
      <c r="AQ144" s="402"/>
      <c r="AR144" s="402"/>
      <c r="AS144" s="402"/>
      <c r="AT144" s="402"/>
      <c r="AU144" s="402"/>
      <c r="AV144" s="402"/>
      <c r="AW144" s="402"/>
      <c r="AX144" s="402"/>
      <c r="AY144" s="402"/>
      <c r="AZ144" s="402"/>
      <c r="BA144" s="402"/>
      <c r="BB144" s="402"/>
      <c r="BC144" s="402"/>
      <c r="BD144" s="402"/>
      <c r="BE144" s="402"/>
      <c r="BF144" s="402"/>
      <c r="BG144" s="402"/>
      <c r="BH144" s="402"/>
      <c r="BI144" s="402"/>
      <c r="BJ144" s="402"/>
      <c r="BK144" s="402"/>
      <c r="BL144" s="402"/>
      <c r="BM144" s="402"/>
      <c r="BN144" s="402"/>
      <c r="BO144" s="402"/>
    </row>
    <row r="145" spans="1:67" ht="15" customHeight="1">
      <c r="A145" s="194" t="s">
        <v>56</v>
      </c>
      <c r="B145" s="277">
        <f t="shared" ref="B145:B149" si="39">IFERROR(IF(E145=0,0,X145),0)</f>
        <v>0</v>
      </c>
      <c r="C145" s="277">
        <f t="shared" si="33"/>
        <v>0</v>
      </c>
      <c r="D145" s="277"/>
      <c r="E145" s="66">
        <f>'1 Budgetskema (UDFYLDES)'!B143</f>
        <v>0</v>
      </c>
      <c r="F145" s="68"/>
      <c r="G145" s="429"/>
      <c r="H145" s="489"/>
      <c r="I145" s="471"/>
      <c r="J145" s="471"/>
      <c r="K145" s="296"/>
      <c r="L145" s="296"/>
      <c r="M145" s="296"/>
      <c r="N145" s="296"/>
      <c r="O145" s="299"/>
      <c r="P145" s="309"/>
      <c r="Q145" s="315"/>
      <c r="R145" s="311"/>
      <c r="S145" s="286"/>
      <c r="T145" s="473" t="e">
        <f t="shared" si="35"/>
        <v>#VALUE!</v>
      </c>
      <c r="U145" s="569" t="e">
        <f t="shared" si="36"/>
        <v>#VALUE!</v>
      </c>
      <c r="V145" s="473">
        <f t="shared" si="37"/>
        <v>0</v>
      </c>
      <c r="W145" s="468">
        <f t="shared" si="38"/>
        <v>0</v>
      </c>
      <c r="X145" s="468">
        <f t="shared" si="34"/>
        <v>0</v>
      </c>
      <c r="Y145" s="247"/>
      <c r="Z145" s="286"/>
      <c r="AA145" s="286"/>
      <c r="AB145" s="376"/>
      <c r="AC145" s="247"/>
      <c r="AD145" s="247"/>
      <c r="AE145" s="247"/>
      <c r="AF145" s="247"/>
      <c r="AG145" s="247"/>
      <c r="AH145" s="247"/>
      <c r="AI145" s="247"/>
      <c r="AJ145" s="391"/>
      <c r="AK145" s="402"/>
      <c r="AL145" s="402"/>
      <c r="AM145" s="402"/>
      <c r="AN145" s="402"/>
      <c r="AO145" s="402"/>
      <c r="AP145" s="402"/>
      <c r="AQ145" s="402"/>
      <c r="AR145" s="402"/>
      <c r="AS145" s="402"/>
      <c r="AT145" s="402"/>
      <c r="AU145" s="402"/>
      <c r="AV145" s="402"/>
      <c r="AW145" s="402"/>
      <c r="AX145" s="402"/>
      <c r="AY145" s="402"/>
      <c r="AZ145" s="402"/>
      <c r="BA145" s="402"/>
      <c r="BB145" s="402"/>
      <c r="BC145" s="402"/>
      <c r="BD145" s="402"/>
      <c r="BE145" s="402"/>
      <c r="BF145" s="402"/>
      <c r="BG145" s="402"/>
      <c r="BH145" s="402"/>
      <c r="BI145" s="402"/>
      <c r="BJ145" s="402"/>
      <c r="BK145" s="402"/>
      <c r="BL145" s="402"/>
      <c r="BM145" s="402"/>
      <c r="BN145" s="402"/>
      <c r="BO145" s="402"/>
    </row>
    <row r="146" spans="1:67" ht="15" customHeight="1">
      <c r="A146" s="194" t="s">
        <v>24</v>
      </c>
      <c r="B146" s="277">
        <f t="shared" si="39"/>
        <v>0</v>
      </c>
      <c r="C146" s="277">
        <f t="shared" si="33"/>
        <v>0</v>
      </c>
      <c r="D146" s="277"/>
      <c r="E146" s="66">
        <f>'1 Budgetskema (UDFYLDES)'!B145</f>
        <v>0</v>
      </c>
      <c r="F146" s="68"/>
      <c r="G146" s="429"/>
      <c r="H146" s="489"/>
      <c r="I146" s="471"/>
      <c r="J146" s="471"/>
      <c r="K146" s="296"/>
      <c r="L146" s="296"/>
      <c r="M146" s="296"/>
      <c r="N146" s="296"/>
      <c r="O146" s="299"/>
      <c r="P146" s="309"/>
      <c r="Q146" s="315"/>
      <c r="R146" s="311"/>
      <c r="S146" s="286"/>
      <c r="T146" s="473" t="e">
        <f t="shared" si="35"/>
        <v>#VALUE!</v>
      </c>
      <c r="U146" s="569" t="e">
        <f t="shared" si="36"/>
        <v>#VALUE!</v>
      </c>
      <c r="V146" s="473">
        <f t="shared" si="37"/>
        <v>0</v>
      </c>
      <c r="W146" s="468">
        <f t="shared" si="38"/>
        <v>0</v>
      </c>
      <c r="X146" s="468">
        <f t="shared" si="34"/>
        <v>0</v>
      </c>
      <c r="Y146" s="247"/>
      <c r="Z146" s="286"/>
      <c r="AA146" s="286"/>
      <c r="AB146" s="464" t="s">
        <v>114</v>
      </c>
      <c r="AC146" s="464" t="s">
        <v>208</v>
      </c>
      <c r="AD146" s="464" t="s">
        <v>88</v>
      </c>
      <c r="AE146" s="464" t="s">
        <v>108</v>
      </c>
      <c r="AF146" s="464" t="s">
        <v>89</v>
      </c>
      <c r="AG146" s="464" t="s">
        <v>106</v>
      </c>
      <c r="AH146" s="464" t="s">
        <v>110</v>
      </c>
      <c r="AI146" s="464" t="s">
        <v>398</v>
      </c>
      <c r="AJ146" s="391"/>
      <c r="AK146" s="402"/>
      <c r="AL146" s="402"/>
      <c r="AM146" s="402"/>
      <c r="AN146" s="402"/>
      <c r="AO146" s="402"/>
      <c r="AP146" s="402"/>
      <c r="AQ146" s="402"/>
      <c r="AR146" s="402"/>
      <c r="AS146" s="402"/>
      <c r="AT146" s="402"/>
      <c r="AU146" s="402"/>
      <c r="AV146" s="402"/>
      <c r="AW146" s="402"/>
      <c r="AX146" s="402"/>
      <c r="AY146" s="402"/>
      <c r="AZ146" s="402"/>
      <c r="BA146" s="402"/>
      <c r="BB146" s="402"/>
      <c r="BC146" s="402"/>
      <c r="BD146" s="402"/>
      <c r="BE146" s="402"/>
      <c r="BF146" s="402"/>
      <c r="BG146" s="402"/>
      <c r="BH146" s="402"/>
      <c r="BI146" s="402"/>
      <c r="BJ146" s="402"/>
      <c r="BK146" s="402"/>
      <c r="BL146" s="402"/>
      <c r="BM146" s="402"/>
      <c r="BN146" s="402"/>
      <c r="BO146" s="402"/>
    </row>
    <row r="147" spans="1:67" ht="15" customHeight="1" thickBot="1">
      <c r="A147" s="194" t="s">
        <v>2</v>
      </c>
      <c r="B147" s="277">
        <f t="shared" si="39"/>
        <v>0</v>
      </c>
      <c r="C147" s="277">
        <f t="shared" si="33"/>
        <v>0</v>
      </c>
      <c r="D147" s="277"/>
      <c r="E147" s="66">
        <f>'1 Budgetskema (UDFYLDES)'!B147</f>
        <v>0</v>
      </c>
      <c r="F147" s="68"/>
      <c r="G147" s="429"/>
      <c r="H147" s="489"/>
      <c r="I147" s="471"/>
      <c r="J147" s="471"/>
      <c r="K147" s="296"/>
      <c r="L147" s="296"/>
      <c r="M147" s="296"/>
      <c r="N147" s="296"/>
      <c r="O147" s="299"/>
      <c r="P147" s="309"/>
      <c r="Q147" s="315"/>
      <c r="R147" s="311"/>
      <c r="S147" s="286"/>
      <c r="T147" s="473" t="e">
        <f t="shared" si="35"/>
        <v>#VALUE!</v>
      </c>
      <c r="U147" s="569" t="e">
        <f t="shared" si="36"/>
        <v>#VALUE!</v>
      </c>
      <c r="V147" s="473">
        <f t="shared" si="37"/>
        <v>0</v>
      </c>
      <c r="W147" s="468">
        <f t="shared" si="38"/>
        <v>0</v>
      </c>
      <c r="X147" s="468">
        <f t="shared" si="34"/>
        <v>0</v>
      </c>
      <c r="Y147" s="247"/>
      <c r="Z147" s="376" t="str">
        <f>IF(OR('1 Budgetskema (UDFYLDES)'!$B129="",'1 Budgetskema (UDFYLDES)'!$C129=""),"","Lille virksomhed")</f>
        <v/>
      </c>
      <c r="AA147" s="376" t="s">
        <v>98</v>
      </c>
      <c r="AB147" s="376" t="s">
        <v>90</v>
      </c>
      <c r="AC147" s="376" t="s">
        <v>390</v>
      </c>
      <c r="AD147" s="376" t="str">
        <f>IF('1 Budgetskema (UDFYLDES)'!$D129="","",IF('1 Budgetskema (UDFYLDES)'!$D129="Forsknings- og videnformidlingsinstitution","Forskning","Videnudvekslings- og informationsaktioner"))</f>
        <v/>
      </c>
      <c r="AE147" s="376" t="str">
        <f>IF('1 Budgetskema (UDFYLDES)'!$D129="","",IF('1 Budgetskema (UDFYLDES)'!$D129="Forsknings- og videnformidlingsinstitution","","Grundforskning"))</f>
        <v/>
      </c>
      <c r="AF147" s="470" t="str">
        <f>IF('1 Budgetskema (UDFYLDES)'!$D129="","","Netværk i akvakulturerhvervet")</f>
        <v/>
      </c>
      <c r="AG147" s="457" t="str">
        <f>IF(NOT(ISERROR(MATCH("Selvfinansieret",B$139,0))),"",IF(NOT(ISERROR(MATCH(B$139,{"ABER"},0))),$AD147,IF(NOT(ISERROR(MATCH(B$139,{"GBER"},0))),$AE147,IF(NOT(ISERROR(MATCH(B$139,{"FIBER"},0))),$AF147,IF(NOT(ISERROR(MATCH(B$139,{"Ej statsstøtte"},0))),$AB147,IF(NOT(ISERROR(MATCH(B$139,{"De minimis (Landbrug)"},0))),$AC147,IF(NOT(ISERROR(MATCH(B$139,{"De minimis (Generel)"},0))),$AC147,IF(NOT(ISERROR(MATCH(B$139,{"De minimis (Fiskeri og akvakultur)"},0))),$AC147,""))))))))</f>
        <v/>
      </c>
      <c r="AH147" s="300" t="str">
        <f>IF('1 Budgetskema (UDFYLDES)'!$D129="","",IF('1 Budgetskema (UDFYLDES)'!$D129="Offentlig institution","Ej statsstøtte","ABER"))</f>
        <v/>
      </c>
      <c r="AI147" s="247" t="s">
        <v>88</v>
      </c>
      <c r="AJ147" s="391"/>
      <c r="AK147" s="402"/>
      <c r="AL147" s="402"/>
      <c r="AM147" s="402"/>
      <c r="AN147" s="402"/>
      <c r="AO147" s="402"/>
      <c r="AP147" s="402"/>
      <c r="AQ147" s="402"/>
      <c r="AR147" s="402"/>
      <c r="AS147" s="402"/>
      <c r="AT147" s="402"/>
      <c r="AU147" s="402"/>
      <c r="AV147" s="402"/>
      <c r="AW147" s="402"/>
      <c r="AX147" s="402"/>
      <c r="AY147" s="402"/>
      <c r="AZ147" s="402"/>
      <c r="BA147" s="402"/>
      <c r="BB147" s="402"/>
      <c r="BC147" s="402"/>
      <c r="BD147" s="402"/>
      <c r="BE147" s="402"/>
      <c r="BF147" s="402"/>
      <c r="BG147" s="402"/>
      <c r="BH147" s="402"/>
      <c r="BI147" s="402"/>
      <c r="BJ147" s="402"/>
      <c r="BK147" s="402"/>
      <c r="BL147" s="402"/>
      <c r="BM147" s="402"/>
      <c r="BN147" s="402"/>
      <c r="BO147" s="402"/>
    </row>
    <row r="148" spans="1:67" ht="15" customHeight="1">
      <c r="A148" s="194" t="s">
        <v>10</v>
      </c>
      <c r="B148" s="277">
        <f t="shared" si="39"/>
        <v>0</v>
      </c>
      <c r="C148" s="277">
        <f t="shared" si="33"/>
        <v>0</v>
      </c>
      <c r="D148" s="277"/>
      <c r="E148" s="66">
        <f>'1 Budgetskema (UDFYLDES)'!B149</f>
        <v>0</v>
      </c>
      <c r="F148" s="68"/>
      <c r="G148" s="429"/>
      <c r="H148" s="489"/>
      <c r="I148" s="471"/>
      <c r="J148" s="496" t="s">
        <v>400</v>
      </c>
      <c r="K148" s="497"/>
      <c r="L148" s="498"/>
      <c r="M148" s="296"/>
      <c r="N148" s="296"/>
      <c r="O148" s="299"/>
      <c r="P148" s="309"/>
      <c r="Q148" s="315"/>
      <c r="R148" s="311"/>
      <c r="S148" s="286"/>
      <c r="T148" s="473" t="e">
        <f t="shared" si="35"/>
        <v>#VALUE!</v>
      </c>
      <c r="U148" s="569" t="e">
        <f t="shared" si="36"/>
        <v>#VALUE!</v>
      </c>
      <c r="V148" s="473">
        <f t="shared" si="37"/>
        <v>0</v>
      </c>
      <c r="W148" s="468">
        <f t="shared" si="38"/>
        <v>0</v>
      </c>
      <c r="X148" s="468">
        <f t="shared" si="34"/>
        <v>0</v>
      </c>
      <c r="Y148" s="457"/>
      <c r="Z148" s="376" t="str">
        <f>IF(OR('1 Budgetskema (UDFYLDES)'!$B129="",'1 Budgetskema (UDFYLDES)'!$C129=""),"","Mellemstor virksomhed")</f>
        <v/>
      </c>
      <c r="AA148" s="376" t="s">
        <v>99</v>
      </c>
      <c r="AB148" s="376" t="s">
        <v>91</v>
      </c>
      <c r="AC148" s="2" t="s">
        <v>391</v>
      </c>
      <c r="AD148" s="376" t="str">
        <f>IF('1 Budgetskema (UDFYLDES)'!$D129="","",IF('1 Budgetskema (UDFYLDES)'!$D129="Forsknings- og videnformidlingsinstitution","Udvikling","Konsulentbistand"))</f>
        <v/>
      </c>
      <c r="AE148" s="376" t="str">
        <f>IF('1 Budgetskema (UDFYLDES)'!$D129="","",IF('1 Budgetskema (UDFYLDES)'!$D129="Forsknings- og videnformidlingsinstitution","","Industriel forskning"))</f>
        <v/>
      </c>
      <c r="AF148" s="470" t="str">
        <f>IF('1 Budgetskema (UDFYLDES)'!$D129="","","Konsulentbistand")</f>
        <v/>
      </c>
      <c r="AG148" s="457" t="str">
        <f>IF(NOT(ISERROR(MATCH("Selvfinansieret",B$139,0))),"",IF(NOT(ISERROR(MATCH(B$139,{"ABER"},0))),$AD148,IF(NOT(ISERROR(MATCH(B$139,{"GBER"},0))),$AE148,IF(NOT(ISERROR(MATCH(B$139,{"FIBER"},0))),$AF148,IF(NOT(ISERROR(MATCH(B$139,{"Ej statsstøtte"},0))),$AB148,IF(NOT(ISERROR(MATCH(B$139,{"De minimis (Landbrug)"},0))),$AC148,IF(NOT(ISERROR(MATCH(B$139,{"De minimis (Generel)"},0))),$AC148,IF(NOT(ISERROR(MATCH(B$139,{"De minimis (Fiskeri og akvakultur)"},0))),$AC148,""))))))))</f>
        <v/>
      </c>
      <c r="AH148" s="300" t="str">
        <f>IF('1 Budgetskema (UDFYLDES)'!$D129="","",IF('1 Budgetskema (UDFYLDES)'!$D129="Offentlig institution",$AI150,IF('1 Budgetskema (UDFYLDES)'!$D129="Forsknings- og videnformidlingsinstitution",$AI153,$AI148)))</f>
        <v/>
      </c>
      <c r="AI148" s="247" t="s">
        <v>108</v>
      </c>
      <c r="AJ148" s="391"/>
      <c r="AK148" s="402"/>
      <c r="AL148" s="402"/>
      <c r="AM148" s="402"/>
      <c r="AN148" s="402"/>
      <c r="AO148" s="402"/>
      <c r="AP148" s="402"/>
      <c r="AQ148" s="402"/>
      <c r="AR148" s="402"/>
      <c r="AS148" s="402"/>
      <c r="AT148" s="402"/>
      <c r="AU148" s="402"/>
      <c r="AV148" s="402"/>
      <c r="AW148" s="402"/>
      <c r="AX148" s="402"/>
      <c r="AY148" s="402"/>
      <c r="AZ148" s="402"/>
      <c r="BA148" s="402"/>
      <c r="BB148" s="402"/>
      <c r="BC148" s="402"/>
      <c r="BD148" s="402"/>
      <c r="BE148" s="402"/>
      <c r="BF148" s="402"/>
      <c r="BG148" s="402"/>
      <c r="BH148" s="402"/>
      <c r="BI148" s="402"/>
      <c r="BJ148" s="402"/>
      <c r="BK148" s="402"/>
      <c r="BL148" s="402"/>
      <c r="BM148" s="402"/>
      <c r="BN148" s="402"/>
      <c r="BO148" s="402"/>
    </row>
    <row r="149" spans="1:67" ht="15.75" customHeight="1">
      <c r="A149" s="194" t="s">
        <v>55</v>
      </c>
      <c r="B149" s="277">
        <f t="shared" si="39"/>
        <v>0</v>
      </c>
      <c r="C149" s="277">
        <f t="shared" si="33"/>
        <v>0</v>
      </c>
      <c r="D149" s="277"/>
      <c r="E149" s="66">
        <f>'1 Budgetskema (UDFYLDES)'!B151</f>
        <v>0</v>
      </c>
      <c r="F149" s="68"/>
      <c r="G149" s="429"/>
      <c r="H149" s="489"/>
      <c r="I149" s="471"/>
      <c r="J149" s="500" t="str">
        <f>IF(OR($B139=AI150,$B139=AI151,$B139=AI152),"","Ja")</f>
        <v>Ja</v>
      </c>
      <c r="K149" s="493" t="b">
        <f>AND($T$3,OR('1 Budgetskema (UDFYLDES)'!D131="Nej",'1 Budgetskema (UDFYLDES)'!D131=""))</f>
        <v>1</v>
      </c>
      <c r="L149" s="499"/>
      <c r="M149" s="296"/>
      <c r="N149" s="296"/>
      <c r="O149" s="299"/>
      <c r="P149" s="309"/>
      <c r="Q149" s="315"/>
      <c r="R149" s="311"/>
      <c r="S149" s="286"/>
      <c r="T149" s="473" t="e">
        <f t="shared" si="35"/>
        <v>#VALUE!</v>
      </c>
      <c r="U149" s="569" t="e">
        <f t="shared" si="36"/>
        <v>#VALUE!</v>
      </c>
      <c r="V149" s="473">
        <f t="shared" si="37"/>
        <v>0</v>
      </c>
      <c r="W149" s="468">
        <f t="shared" si="38"/>
        <v>0</v>
      </c>
      <c r="X149" s="468">
        <f t="shared" si="34"/>
        <v>0</v>
      </c>
      <c r="Y149" s="457"/>
      <c r="Z149" s="376" t="str">
        <f>IF(OR('1 Budgetskema (UDFYLDES)'!$B129="",'1 Budgetskema (UDFYLDES)'!$C129=""),"","Stor virksomhed")</f>
        <v/>
      </c>
      <c r="AA149" s="376"/>
      <c r="AB149" s="376" t="s">
        <v>92</v>
      </c>
      <c r="AC149" s="376" t="s">
        <v>206</v>
      </c>
      <c r="AD149" s="376" t="str">
        <f>IF('1 Budgetskema (UDFYLDES)'!$D129="","",IF('1 Budgetskema (UDFYLDES)'!$D129="Forsknings- og videnformidlingsinstitution","Videnudvekslings- og informationsaktioner","Fremstødsforanstaltninger"))</f>
        <v/>
      </c>
      <c r="AE149" s="376" t="str">
        <f>IF('1 Budgetskema (UDFYLDES)'!$D129="","",IF('1 Budgetskema (UDFYLDES)'!$D129="Forsknings- og videnformidlingsinstitution","","Eksperimentel udvikling"))</f>
        <v/>
      </c>
      <c r="AF149" s="472" t="str">
        <f>IF('1 Budgetskema (UDFYLDES)'!$D129="","","Afsætningsforanstaltninger")</f>
        <v/>
      </c>
      <c r="AG149" s="457" t="str">
        <f>IF(NOT(ISERROR(MATCH("Selvfinansieret",B$139,0))),"",IF(NOT(ISERROR(MATCH(B$139,{"ABER"},0))),$AD149,IF(NOT(ISERROR(MATCH(B$139,{"GBER"},0))),$AE149,IF(NOT(ISERROR(MATCH(B$139,{"FIBER"},0))),$AF149,IF(NOT(ISERROR(MATCH(B$139,{"Ej statsstøtte"},0))),$AB149,IF(NOT(ISERROR(MATCH(B$139,{"De minimis (Landbrug)"},0))),$AC149,IF(NOT(ISERROR(MATCH(B$139,{"De minimis (Generel)"},0))),$AC149,IF(NOT(ISERROR(MATCH(B$139,{"De minimis (Fiskeri og akvakultur)"},0))),$AC149,""))))))))</f>
        <v/>
      </c>
      <c r="AH149" s="300" t="str">
        <f>IF('1 Budgetskema (UDFYLDES)'!$D129="","",IF(OR('1 Budgetskema (UDFYLDES)'!$D129="Forsknings- og videnformidlingsinstitution",'1 Budgetskema (UDFYLDES)'!$D129="Stor virksomhed"),$AI150,IF('1 Budgetskema (UDFYLDES)'!$D129="Offentlig institution",$AI151,"FIBER")))</f>
        <v/>
      </c>
      <c r="AI149" s="247" t="s">
        <v>89</v>
      </c>
      <c r="AJ149" s="391"/>
      <c r="AK149" s="402"/>
      <c r="AL149" s="402"/>
      <c r="AM149" s="402"/>
      <c r="AN149" s="402"/>
      <c r="AO149" s="402"/>
      <c r="AP149" s="402"/>
      <c r="AQ149" s="402"/>
      <c r="AR149" s="402"/>
      <c r="AS149" s="402"/>
      <c r="AT149" s="402"/>
      <c r="AU149" s="402"/>
      <c r="AV149" s="402"/>
      <c r="AW149" s="402"/>
      <c r="AX149" s="402"/>
      <c r="AY149" s="402"/>
      <c r="AZ149" s="402"/>
      <c r="BA149" s="402"/>
      <c r="BB149" s="402"/>
      <c r="BC149" s="402"/>
      <c r="BD149" s="402"/>
      <c r="BE149" s="402"/>
      <c r="BF149" s="402"/>
      <c r="BG149" s="402"/>
      <c r="BH149" s="402"/>
      <c r="BI149" s="402"/>
      <c r="BJ149" s="402"/>
      <c r="BK149" s="402"/>
      <c r="BL149" s="402"/>
      <c r="BM149" s="402"/>
      <c r="BN149" s="402"/>
      <c r="BO149" s="402"/>
    </row>
    <row r="150" spans="1:67" ht="15" customHeight="1">
      <c r="A150" s="268" t="s">
        <v>13</v>
      </c>
      <c r="B150" s="66">
        <f>SUM(B143+B144+B145+B146-B147-B148+B149)</f>
        <v>0</v>
      </c>
      <c r="C150" s="66">
        <f>SUM(C143+C144+C145+C146-C147-C148+C149)</f>
        <v>0</v>
      </c>
      <c r="D150" s="66"/>
      <c r="E150" s="66">
        <f>SUM(B150:C150)</f>
        <v>0</v>
      </c>
      <c r="F150" s="188"/>
      <c r="G150" s="429"/>
      <c r="H150" s="489"/>
      <c r="I150" s="471"/>
      <c r="J150" s="500" t="str">
        <f>IF(OR($B139=AI150,$B139=AI151,$B139=AI152),"","Nej")</f>
        <v>Nej</v>
      </c>
      <c r="K150" s="493"/>
      <c r="L150" s="499"/>
      <c r="M150" s="296"/>
      <c r="N150" s="296"/>
      <c r="O150" s="301"/>
      <c r="P150" s="457"/>
      <c r="Q150" s="376"/>
      <c r="R150" s="376"/>
      <c r="S150" s="376"/>
      <c r="T150" s="473" t="e">
        <f t="shared" si="35"/>
        <v>#VALUE!</v>
      </c>
      <c r="U150" s="569" t="e">
        <f t="shared" si="36"/>
        <v>#VALUE!</v>
      </c>
      <c r="V150" s="473">
        <f t="shared" si="37"/>
        <v>0</v>
      </c>
      <c r="W150" s="468">
        <f t="shared" si="38"/>
        <v>0</v>
      </c>
      <c r="X150" s="468">
        <f t="shared" si="34"/>
        <v>0</v>
      </c>
      <c r="Y150" s="457"/>
      <c r="Z150" s="376" t="str">
        <f>IF(OR('1 Budgetskema (UDFYLDES)'!$B129="",'1 Budgetskema (UDFYLDES)'!$C129=""),"","Forsknings- og videnformidlingsinstitution")</f>
        <v/>
      </c>
      <c r="AA150" s="376"/>
      <c r="AB150" s="376" t="s">
        <v>93</v>
      </c>
      <c r="AC150" s="376" t="s">
        <v>85</v>
      </c>
      <c r="AD150" s="376" t="str">
        <f>IF('1 Budgetskema (UDFYLDES)'!$D129="","",IF(OR('1 Budgetskema (UDFYLDES)'!$D129="Forsknings- og videnformidlingsinstitution",'1 Budgetskema (UDFYLDES)'!$D129="Stor virksomhed"),"","Deltagelse i kvalitetsordninger"))</f>
        <v/>
      </c>
      <c r="AE150" s="376" t="str">
        <f>IF('1 Budgetskema (UDFYLDES)'!$D129="","",IF('1 Budgetskema (UDFYLDES)'!$D129="Forsknings- og videnformidlingsinstitution","","Gennemførlighedsundersøgelser"))</f>
        <v/>
      </c>
      <c r="AF150" s="462" t="str">
        <f>""</f>
        <v/>
      </c>
      <c r="AG150" s="457" t="str">
        <f>IF(NOT(ISERROR(MATCH("Selvfinansieret",B$139,0))),"",IF(NOT(ISERROR(MATCH(B$139,{"ABER"},0))),$AD150,IF(NOT(ISERROR(MATCH(B$139,{"GBER"},0))),$AE150,IF(NOT(ISERROR(MATCH(B$139,{"FIBER"},0))),$AF150,IF(NOT(ISERROR(MATCH(B$139,{"Ej statsstøtte"},0))),$AB150,IF(NOT(ISERROR(MATCH(B$139,{"De minimis (Landbrug)"},0))),$AC150,IF(NOT(ISERROR(MATCH(B$139,{"De minimis (Generel)"},0))),$AC150,IF(NOT(ISERROR(MATCH(B$139,{"De minimis (Fiskeri og akvakultur)"},0))),$AC150,""))))))))</f>
        <v/>
      </c>
      <c r="AH150" s="300" t="str">
        <f>IF('1 Budgetskema (UDFYLDES)'!$D129="","",IF(OR('1 Budgetskema (UDFYLDES)'!$D129="Forsknings- og videnformidlingsinstitution",'1 Budgetskema (UDFYLDES)'!$D129="Stor virksomhed"),$AI151,IF('1 Budgetskema (UDFYLDES)'!$D129="Offentlig institution",$AI152,"De minimis (Landbrug)")))</f>
        <v/>
      </c>
      <c r="AI150" s="247" t="s">
        <v>63</v>
      </c>
      <c r="AJ150" s="391"/>
      <c r="AK150" s="402"/>
      <c r="AL150" s="402"/>
      <c r="AM150" s="402"/>
      <c r="AN150" s="402"/>
      <c r="AO150" s="402"/>
      <c r="AP150" s="402"/>
      <c r="AQ150" s="402"/>
      <c r="AR150" s="402"/>
      <c r="AS150" s="402"/>
      <c r="AT150" s="402"/>
      <c r="AU150" s="402"/>
      <c r="AV150" s="402"/>
      <c r="AW150" s="402"/>
      <c r="AX150" s="402"/>
      <c r="AY150" s="402"/>
      <c r="AZ150" s="402"/>
      <c r="BA150" s="402"/>
      <c r="BB150" s="402"/>
      <c r="BC150" s="402"/>
      <c r="BD150" s="402"/>
      <c r="BE150" s="402"/>
      <c r="BF150" s="402"/>
      <c r="BG150" s="402"/>
      <c r="BH150" s="402"/>
      <c r="BI150" s="402"/>
      <c r="BJ150" s="402"/>
      <c r="BK150" s="402"/>
      <c r="BL150" s="402"/>
      <c r="BM150" s="402"/>
      <c r="BN150" s="402"/>
      <c r="BO150" s="402"/>
    </row>
    <row r="151" spans="1:67" ht="15.75" customHeight="1" thickBot="1">
      <c r="A151" s="269" t="s">
        <v>1</v>
      </c>
      <c r="B151" s="277">
        <f>IFERROR(IF(E151=0,0,X151),0)</f>
        <v>0</v>
      </c>
      <c r="C151" s="277">
        <f>IFERROR(E151-B151,0)</f>
        <v>0</v>
      </c>
      <c r="D151" s="277"/>
      <c r="E151" s="66">
        <f>'1 Budgetskema (UDFYLDES)'!B153</f>
        <v>0</v>
      </c>
      <c r="F151" s="68"/>
      <c r="G151" s="429"/>
      <c r="H151" s="489"/>
      <c r="I151" s="471"/>
      <c r="J151" s="500"/>
      <c r="K151" s="493"/>
      <c r="L151" s="499"/>
      <c r="M151" s="296"/>
      <c r="N151" s="296"/>
      <c r="O151" s="299"/>
      <c r="P151" s="457"/>
      <c r="Q151" s="376"/>
      <c r="R151" s="376"/>
      <c r="S151" s="376"/>
      <c r="T151" s="473" t="e">
        <f t="shared" si="35"/>
        <v>#VALUE!</v>
      </c>
      <c r="U151" s="569" t="e">
        <f t="shared" si="36"/>
        <v>#VALUE!</v>
      </c>
      <c r="V151" s="473">
        <f t="shared" si="37"/>
        <v>0</v>
      </c>
      <c r="W151" s="468">
        <f t="shared" si="38"/>
        <v>0</v>
      </c>
      <c r="X151" s="468">
        <f t="shared" si="34"/>
        <v>0</v>
      </c>
      <c r="Y151" s="457"/>
      <c r="Z151" s="376" t="str">
        <f>IF(OR('1 Budgetskema (UDFYLDES)'!$B129="",'1 Budgetskema (UDFYLDES)'!$C129=""),"","Offentlig institution")</f>
        <v/>
      </c>
      <c r="AA151" s="376"/>
      <c r="AB151" s="376" t="s">
        <v>360</v>
      </c>
      <c r="AC151" s="376" t="s">
        <v>384</v>
      </c>
      <c r="AD151" s="376" t="str">
        <f>IF('1 Budgetskema (UDFYLDES)'!$D129="","",IF(OR('1 Budgetskema (UDFYLDES)'!$D129="Forsknings- og videnformidlingsinstitution",'1 Budgetskema (UDFYLDES)'!$D129="Stor virksomhed"),"","Ny Deltagelse i kvalitetsordninger"))</f>
        <v/>
      </c>
      <c r="AE151" s="376" t="str">
        <f>IF('1 Budgetskema (UDFYLDES)'!$D129="","",IF('1 Budgetskema (UDFYLDES)'!$D129="Forsknings- og videnformidlingsinstitution","","Uddannelse"))</f>
        <v/>
      </c>
      <c r="AF151" s="462" t="str">
        <f>""</f>
        <v/>
      </c>
      <c r="AG151" s="457" t="str">
        <f>IF(NOT(ISERROR(MATCH("Selvfinansieret",B$139,0))),"",IF(NOT(ISERROR(MATCH(B$139,{"ABER"},0))),$AD151,IF(NOT(ISERROR(MATCH(B$139,{"GBER"},0))),$AE151,IF(NOT(ISERROR(MATCH(B$139,{"FIBER"},0))),$AF151,IF(NOT(ISERROR(MATCH(B$139,{"Ej statsstøtte"},0))),$AB151,IF(NOT(ISERROR(MATCH(B$139,{"De minimis (Landbrug)"},0))),$AC151,IF(NOT(ISERROR(MATCH(B$139,{"De minimis (Generel)"},0))),$AC151,IF(NOT(ISERROR(MATCH(B$139,{"De minimis (Fiskeri og akvakultur)"},0))),$AC151,""))))))))</f>
        <v/>
      </c>
      <c r="AH151" s="300" t="str">
        <f>IF('1 Budgetskema (UDFYLDES)'!$D129="","",IF(OR('1 Budgetskema (UDFYLDES)'!$D129="Forsknings- og videnformidlingsinstitution",'1 Budgetskema (UDFYLDES)'!$D129="Stor virksomhed"),$AI152,IF('1 Budgetskema (UDFYLDES)'!$D129="Offentlig institution",$AI154,"De minimis (Generel)")))</f>
        <v/>
      </c>
      <c r="AI151" s="247" t="s">
        <v>397</v>
      </c>
      <c r="AJ151" s="391"/>
      <c r="AK151" s="402"/>
      <c r="AL151" s="402"/>
      <c r="AM151" s="402"/>
      <c r="AN151" s="402"/>
      <c r="AO151" s="402"/>
      <c r="AP151" s="402"/>
      <c r="AQ151" s="402"/>
      <c r="AR151" s="402"/>
      <c r="AS151" s="402"/>
      <c r="AT151" s="402"/>
      <c r="AU151" s="402"/>
      <c r="AV151" s="402"/>
      <c r="AW151" s="402"/>
      <c r="AX151" s="402"/>
      <c r="AY151" s="402"/>
      <c r="AZ151" s="402"/>
      <c r="BA151" s="402"/>
      <c r="BB151" s="402"/>
      <c r="BC151" s="402"/>
      <c r="BD151" s="402"/>
      <c r="BE151" s="402"/>
      <c r="BF151" s="402"/>
      <c r="BG151" s="402"/>
      <c r="BH151" s="402"/>
      <c r="BI151" s="402"/>
      <c r="BJ151" s="402"/>
      <c r="BK151" s="402"/>
      <c r="BL151" s="402"/>
      <c r="BM151" s="402"/>
      <c r="BN151" s="402"/>
      <c r="BO151" s="402"/>
    </row>
    <row r="152" spans="1:67" ht="15.75" customHeight="1" thickBot="1">
      <c r="A152" s="177" t="s">
        <v>0</v>
      </c>
      <c r="B152" s="551">
        <f>IF(B150+B151&lt;=0,0,B150+B151)</f>
        <v>0</v>
      </c>
      <c r="C152" s="551">
        <f>IF(C150+C151&lt;=0,0,C150+C151)</f>
        <v>0</v>
      </c>
      <c r="D152" s="279"/>
      <c r="E152" s="273">
        <f>SUM(E143+E144+E145+E146-E147-E148+E149)+E151</f>
        <v>0</v>
      </c>
      <c r="F152" s="264"/>
      <c r="G152" s="429"/>
      <c r="H152" s="489"/>
      <c r="I152" s="471"/>
      <c r="J152" s="501"/>
      <c r="K152" s="502"/>
      <c r="L152" s="503"/>
      <c r="M152" s="296"/>
      <c r="N152" s="296"/>
      <c r="O152" s="301"/>
      <c r="P152" s="457"/>
      <c r="Q152" s="376"/>
      <c r="R152" s="376"/>
      <c r="S152" s="376"/>
      <c r="T152" s="473" t="e">
        <f t="shared" si="35"/>
        <v>#VALUE!</v>
      </c>
      <c r="U152" s="569" t="e">
        <f t="shared" si="36"/>
        <v>#VALUE!</v>
      </c>
      <c r="V152" s="473">
        <f t="shared" si="37"/>
        <v>0</v>
      </c>
      <c r="W152" s="473"/>
      <c r="X152" s="468">
        <f t="shared" si="34"/>
        <v>0</v>
      </c>
      <c r="Y152" s="457"/>
      <c r="Z152" s="286"/>
      <c r="AA152" s="286"/>
      <c r="AB152" s="376" t="str">
        <f>""</f>
        <v/>
      </c>
      <c r="AC152" s="376" t="s">
        <v>95</v>
      </c>
      <c r="AD152" s="376" t="str">
        <f>""</f>
        <v/>
      </c>
      <c r="AE152" s="376" t="str">
        <f>IF('1 Budgetskema (UDFYLDES)'!$D129="","",IF('1 Budgetskema (UDFYLDES)'!$D129="Forsknings- og videnformidlingsinstitution","","Støtte til innovationsklynger"))</f>
        <v/>
      </c>
      <c r="AF152" s="462" t="str">
        <f>""</f>
        <v/>
      </c>
      <c r="AG152" s="457" t="str">
        <f>IF(NOT(ISERROR(MATCH("Selvfinansieret",B$139,0))),"",IF(NOT(ISERROR(MATCH(B$139,{"ABER"},0))),$AD152,IF(NOT(ISERROR(MATCH(B$139,{"GBER"},0))),$AE152,IF(NOT(ISERROR(MATCH(B$139,{"FIBER"},0))),$AF152,IF(NOT(ISERROR(MATCH(B$139,{"Ej statsstøtte"},0))),$AB152,IF(NOT(ISERROR(MATCH(B$139,{"De minimis (Landbrug)"},0))),$AC152,IF(NOT(ISERROR(MATCH(B$139,{"De minimis (Generel)"},0))),$AC152,IF(NOT(ISERROR(MATCH(B$139,{"De minimis (Fiskeri og akvakultur)"},0))),$AC152,""))))))))</f>
        <v/>
      </c>
      <c r="AH152" s="300" t="str">
        <f>IF(OR('1 Budgetskema (UDFYLDES)'!$D129="",'1 Budgetskema (UDFYLDES)'!$D129="Offentlig institution"),"",IF(OR('1 Budgetskema (UDFYLDES)'!$D129="Forsknings- og videnformidlingsinstitution",'1 Budgetskema (UDFYLDES)'!$D129="Stor virksomhed"),$AI154,"De minimis (Fiskeri og akvakultur)"))</f>
        <v/>
      </c>
      <c r="AI152" s="247" t="s">
        <v>64</v>
      </c>
      <c r="AJ152" s="391"/>
      <c r="AK152" s="402"/>
      <c r="AL152" s="402"/>
      <c r="AM152" s="402"/>
      <c r="AN152" s="402"/>
      <c r="AO152" s="402"/>
      <c r="AP152" s="402"/>
      <c r="AQ152" s="402"/>
      <c r="AR152" s="402"/>
      <c r="AS152" s="402"/>
      <c r="AT152" s="402"/>
      <c r="AU152" s="402"/>
      <c r="AV152" s="402"/>
      <c r="AW152" s="402"/>
      <c r="AX152" s="402"/>
      <c r="AY152" s="402"/>
      <c r="AZ152" s="402"/>
      <c r="BA152" s="402"/>
      <c r="BB152" s="402"/>
      <c r="BC152" s="402"/>
      <c r="BD152" s="402"/>
      <c r="BE152" s="402"/>
      <c r="BF152" s="402"/>
      <c r="BG152" s="402"/>
      <c r="BH152" s="402"/>
      <c r="BI152" s="402"/>
      <c r="BJ152" s="402"/>
      <c r="BK152" s="402"/>
      <c r="BL152" s="402"/>
      <c r="BM152" s="402"/>
      <c r="BN152" s="402"/>
      <c r="BO152" s="402"/>
    </row>
    <row r="153" spans="1:67" s="2" customFormat="1" ht="15.75" thickBot="1">
      <c r="A153" s="549" t="s">
        <v>426</v>
      </c>
      <c r="B153" s="280">
        <f>B152</f>
        <v>0</v>
      </c>
      <c r="C153" s="552">
        <f>'1 Budgetskema (UDFYLDES)'!E131</f>
        <v>0</v>
      </c>
      <c r="D153" s="552">
        <f>'1 Budgetskema (UDFYLDES)'!F131</f>
        <v>0</v>
      </c>
      <c r="E153" s="283">
        <f>SUM(B143+B144+B145+B146-B147-B148+B149)</f>
        <v>0</v>
      </c>
      <c r="F153" s="189"/>
      <c r="G153" s="430"/>
      <c r="H153" s="430"/>
      <c r="I153" s="474"/>
      <c r="J153" s="493" t="s">
        <v>430</v>
      </c>
      <c r="K153" s="299"/>
      <c r="L153" s="299"/>
      <c r="M153" s="299"/>
      <c r="N153" s="299"/>
      <c r="O153" s="301"/>
      <c r="P153" s="457"/>
      <c r="Q153" s="376"/>
      <c r="R153" s="376"/>
      <c r="S153" s="376"/>
      <c r="T153" s="473"/>
      <c r="U153" s="473"/>
      <c r="V153" s="473"/>
      <c r="W153" s="473"/>
      <c r="X153" s="468"/>
      <c r="Y153" s="457"/>
      <c r="Z153" s="300"/>
      <c r="AA153" s="300"/>
      <c r="AB153" s="376" t="str">
        <f>""</f>
        <v/>
      </c>
      <c r="AC153" s="376" t="s">
        <v>86</v>
      </c>
      <c r="AD153" s="462" t="str">
        <f>""</f>
        <v/>
      </c>
      <c r="AE153" s="376" t="str">
        <f>IF('1 Budgetskema (UDFYLDES)'!$D129="","",IF(OR('1 Budgetskema (UDFYLDES)'!$D129="Forsknings- og videnformidlingsinstitution",'1 Budgetskema (UDFYLDES)'!$D129="Stor virksomhed"),"","Konsulentbistand"))</f>
        <v/>
      </c>
      <c r="AF153" s="462" t="str">
        <f>""</f>
        <v/>
      </c>
      <c r="AG153" s="457" t="str">
        <f>IF(NOT(ISERROR(MATCH("Selvfinansieret",B$139,0))),"",IF(NOT(ISERROR(MATCH(B$139,{"ABER"},0))),$AD153,IF(NOT(ISERROR(MATCH(B$139,{"GBER"},0))),$AE153,IF(NOT(ISERROR(MATCH(B$139,{"FIBER"},0))),$AF153,IF(NOT(ISERROR(MATCH(B$139,{"Ej statsstøtte"},0))),$AB153,IF(NOT(ISERROR(MATCH(B$139,{"De minimis (Landbrug)"},0))),$AC153,IF(NOT(ISERROR(MATCH(B$139,{"De minimis (Generel)"},0))),$AC153,IF(NOT(ISERROR(MATCH(B$139,{"De minimis (Fiskeri og akvakultur)"},0))),$AC153,""))))))))</f>
        <v/>
      </c>
      <c r="AH153" s="300" t="str">
        <f>IF(OR('1 Budgetskema (UDFYLDES)'!$D129="",'1 Budgetskema (UDFYLDES)'!$D129="Offentlig institution",'1 Budgetskema (UDFYLDES)'!$D129="Forsknings- og videnformidlingsinstitution",'1 Budgetskema (UDFYLDES)'!$D129="Stor virksomhed"),"","Selvfinansieret")</f>
        <v/>
      </c>
      <c r="AI153" s="247" t="s">
        <v>115</v>
      </c>
      <c r="AJ153" s="391"/>
      <c r="AK153" s="402"/>
      <c r="AL153" s="402"/>
      <c r="AM153" s="402"/>
      <c r="AN153" s="402"/>
      <c r="AO153" s="402"/>
      <c r="AP153" s="402"/>
      <c r="AQ153" s="402"/>
      <c r="AR153" s="402"/>
      <c r="AS153" s="402"/>
      <c r="AT153" s="402"/>
      <c r="AU153" s="402"/>
      <c r="AV153" s="402"/>
      <c r="AW153" s="402"/>
      <c r="AX153" s="402"/>
      <c r="AY153" s="402"/>
      <c r="AZ153" s="402"/>
      <c r="BA153" s="402"/>
      <c r="BB153" s="402"/>
      <c r="BC153" s="402"/>
      <c r="BD153" s="402"/>
      <c r="BE153" s="402"/>
      <c r="BF153" s="402"/>
      <c r="BG153" s="402"/>
      <c r="BH153" s="402"/>
      <c r="BI153" s="402"/>
      <c r="BJ153" s="402"/>
      <c r="BK153" s="402"/>
      <c r="BL153" s="402"/>
      <c r="BM153" s="402"/>
      <c r="BN153" s="402"/>
      <c r="BO153" s="402"/>
    </row>
    <row r="154" spans="1:67" s="2" customFormat="1" ht="15.75" thickBot="1">
      <c r="A154" s="393"/>
      <c r="B154" s="394"/>
      <c r="C154" s="394"/>
      <c r="D154" s="394"/>
      <c r="E154" s="408"/>
      <c r="F154" s="407"/>
      <c r="G154" s="430"/>
      <c r="H154" s="430"/>
      <c r="I154" s="474"/>
      <c r="J154" s="299" t="b">
        <f>OR(AND('1 Budgetskema (UDFYLDES)'!A129&gt;1,'1 Budgetskema (UDFYLDES)'!A129&lt;1000000000),'1 Budgetskema (UDFYLDES)'!A129&gt;9999999999)</f>
        <v>0</v>
      </c>
      <c r="K154" s="299"/>
      <c r="L154" s="299"/>
      <c r="M154" s="299"/>
      <c r="N154" s="299"/>
      <c r="O154" s="301"/>
      <c r="P154" s="457"/>
      <c r="Q154" s="376"/>
      <c r="R154" s="376"/>
      <c r="S154" s="376"/>
      <c r="T154" s="473"/>
      <c r="U154" s="473"/>
      <c r="V154" s="473"/>
      <c r="W154" s="473"/>
      <c r="X154" s="468"/>
      <c r="Y154" s="457"/>
      <c r="Z154" s="285"/>
      <c r="AA154" s="291"/>
      <c r="AB154" s="286" t="str">
        <f>""</f>
        <v/>
      </c>
      <c r="AC154" s="376" t="s">
        <v>87</v>
      </c>
      <c r="AD154" s="247" t="str">
        <f>""</f>
        <v/>
      </c>
      <c r="AE154" s="376" t="str">
        <f>IF('1 Budgetskema (UDFYLDES)'!$D129="","",IF(OR('1 Budgetskema (UDFYLDES)'!$D129="Forsknings- og videnformidlingsinstitution",'1 Budgetskema (UDFYLDES)'!$D129="Stor virksomhed"),"","Deltagelse i messer"))</f>
        <v/>
      </c>
      <c r="AF154" s="462" t="str">
        <f>""</f>
        <v/>
      </c>
      <c r="AG154" s="457" t="str">
        <f>IF(NOT(ISERROR(MATCH("Selvfinansieret",B$139,0))),"",IF(NOT(ISERROR(MATCH(B$139,{"ABER"},0))),$AD154,IF(NOT(ISERROR(MATCH(B$139,{"GBER"},0))),$AE154,IF(NOT(ISERROR(MATCH(B$139,{"FIBER"},0))),$AF154,IF(NOT(ISERROR(MATCH(B$139,{"Ej statsstøtte"},0))),$AB154,IF(NOT(ISERROR(MATCH(B$139,{"De minimis (Landbrug)"},0))),$AC154,IF(NOT(ISERROR(MATCH(B$139,{"De minimis (Generel)"},0))),$AC154,IF(NOT(ISERROR(MATCH(B$139,{"De minimis (Fiskeri og akvakultur)"},0))),$AC154,""))))))))</f>
        <v/>
      </c>
      <c r="AH154" s="300"/>
      <c r="AI154" s="247" t="s">
        <v>107</v>
      </c>
      <c r="AJ154" s="391"/>
      <c r="AK154" s="402"/>
      <c r="AL154" s="402"/>
      <c r="AM154" s="402"/>
      <c r="AN154" s="402"/>
      <c r="AO154" s="402"/>
      <c r="AP154" s="402"/>
      <c r="AQ154" s="402"/>
      <c r="AR154" s="402"/>
      <c r="AS154" s="402"/>
      <c r="AT154" s="402"/>
      <c r="AU154" s="402"/>
      <c r="AV154" s="402"/>
      <c r="AW154" s="402"/>
      <c r="AX154" s="402"/>
      <c r="AY154" s="402"/>
      <c r="AZ154" s="402"/>
      <c r="BA154" s="402"/>
      <c r="BB154" s="402"/>
      <c r="BC154" s="402"/>
      <c r="BD154" s="402"/>
      <c r="BE154" s="402"/>
      <c r="BF154" s="402"/>
      <c r="BG154" s="402"/>
      <c r="BH154" s="402"/>
      <c r="BI154" s="402"/>
      <c r="BJ154" s="402"/>
      <c r="BK154" s="402"/>
      <c r="BL154" s="402"/>
      <c r="BM154" s="402"/>
      <c r="BN154" s="402"/>
      <c r="BO154" s="402"/>
    </row>
    <row r="155" spans="1:67" s="2" customFormat="1" ht="15">
      <c r="A155" s="396"/>
      <c r="B155" s="397"/>
      <c r="C155" s="397"/>
      <c r="D155" s="397"/>
      <c r="E155" s="523" t="s">
        <v>402</v>
      </c>
      <c r="F155" s="271" t="str">
        <f>F140</f>
        <v/>
      </c>
      <c r="G155" s="430"/>
      <c r="H155" s="430"/>
      <c r="I155" s="474"/>
      <c r="J155" s="474"/>
      <c r="K155" s="299"/>
      <c r="L155" s="299"/>
      <c r="M155" s="299"/>
      <c r="N155" s="299"/>
      <c r="O155" s="299"/>
      <c r="P155" s="301"/>
      <c r="Q155" s="376"/>
      <c r="R155" s="376"/>
      <c r="S155" s="376"/>
      <c r="T155" s="473"/>
      <c r="U155" s="473"/>
      <c r="V155" s="473"/>
      <c r="W155" s="473"/>
      <c r="X155" s="473"/>
      <c r="Y155" s="457"/>
      <c r="Z155" s="457"/>
      <c r="AA155" s="247"/>
      <c r="AB155" s="286" t="str">
        <f>""</f>
        <v/>
      </c>
      <c r="AC155" s="376" t="s">
        <v>97</v>
      </c>
      <c r="AD155" s="247" t="str">
        <f>""</f>
        <v/>
      </c>
      <c r="AE155" s="247" t="str">
        <f>""</f>
        <v/>
      </c>
      <c r="AF155" s="462" t="str">
        <f>""</f>
        <v/>
      </c>
      <c r="AG155" s="457" t="str">
        <f>IF(NOT(ISERROR(MATCH("Selvfinansieret",B$139,0))),"",IF(NOT(ISERROR(MATCH(B$139,{"ABER"},0))),$AD155,IF(NOT(ISERROR(MATCH(B$139,{"GBER"},0))),$AE155,IF(NOT(ISERROR(MATCH(B$139,{"FIBER"},0))),$AF155,IF(NOT(ISERROR(MATCH(B$139,{"Ej statsstøtte"},0))),$AB155,IF(NOT(ISERROR(MATCH(B$139,{"De minimis (Landbrug)"},0))),$AC155,IF(NOT(ISERROR(MATCH(B$139,{"De minimis (Generel)"},0))),$AC155,IF(NOT(ISERROR(MATCH(B$139,{"De minimis (Fiskeri og akvakultur)"},0))),$AC155,""))))))))</f>
        <v/>
      </c>
      <c r="AH155" s="247"/>
      <c r="AI155" s="247"/>
      <c r="AJ155" s="391"/>
      <c r="AK155" s="402"/>
      <c r="AL155" s="402"/>
      <c r="AM155" s="402"/>
      <c r="AN155" s="402"/>
      <c r="AO155" s="402"/>
      <c r="AP155" s="402"/>
      <c r="AQ155" s="402"/>
      <c r="AR155" s="402"/>
      <c r="AS155" s="402"/>
      <c r="AT155" s="402"/>
      <c r="AU155" s="402"/>
      <c r="AV155" s="402"/>
      <c r="AW155" s="402"/>
      <c r="AX155" s="402"/>
      <c r="AY155" s="402"/>
      <c r="AZ155" s="402"/>
      <c r="BA155" s="402"/>
      <c r="BB155" s="402"/>
      <c r="BC155" s="402"/>
      <c r="BD155" s="402"/>
      <c r="BE155" s="402"/>
      <c r="BF155" s="402"/>
      <c r="BG155" s="402"/>
      <c r="BH155" s="402"/>
      <c r="BI155" s="402"/>
      <c r="BJ155" s="402"/>
      <c r="BK155" s="402"/>
      <c r="BL155" s="402"/>
      <c r="BM155" s="402"/>
      <c r="BN155" s="402"/>
      <c r="BO155" s="402"/>
    </row>
    <row r="156" spans="1:67" s="2" customFormat="1" ht="15">
      <c r="A156" s="396"/>
      <c r="B156" s="397"/>
      <c r="C156" s="397"/>
      <c r="D156" s="397"/>
      <c r="E156" s="524" t="s">
        <v>405</v>
      </c>
      <c r="F156" s="272" t="str">
        <f>IFERROR(IF(G141="",G142,IF(G141&lt;=0,0,IF(AND(G141&lt;F141,G142&lt;F141,G141&gt;0,G142&gt;0),(F141-(F141-G141)-(F141-G142)),G141))),"")</f>
        <v/>
      </c>
      <c r="G156" s="430"/>
      <c r="H156" s="430"/>
      <c r="I156" s="474"/>
      <c r="J156" s="474"/>
      <c r="K156" s="299"/>
      <c r="L156" s="299"/>
      <c r="M156" s="299"/>
      <c r="N156" s="299"/>
      <c r="O156" s="299"/>
      <c r="P156" s="301"/>
      <c r="Q156" s="376"/>
      <c r="R156" s="376"/>
      <c r="S156" s="376"/>
      <c r="T156" s="473"/>
      <c r="U156" s="473"/>
      <c r="V156" s="473"/>
      <c r="W156" s="473"/>
      <c r="X156" s="473"/>
      <c r="Y156" s="457"/>
      <c r="Z156" s="247"/>
      <c r="AA156" s="247"/>
      <c r="AB156" s="286" t="str">
        <f>""</f>
        <v/>
      </c>
      <c r="AC156" s="376" t="s">
        <v>109</v>
      </c>
      <c r="AD156" s="247" t="str">
        <f>""</f>
        <v/>
      </c>
      <c r="AE156" s="247" t="str">
        <f>""</f>
        <v/>
      </c>
      <c r="AF156" s="462" t="str">
        <f>""</f>
        <v/>
      </c>
      <c r="AG156" s="457" t="str">
        <f>IF(NOT(ISERROR(MATCH("Selvfinansieret",B$139,0))),"",IF(NOT(ISERROR(MATCH(B$139,{"ABER"},0))),$AD156,IF(NOT(ISERROR(MATCH(B$139,{"GBER"},0))),$AE156,IF(NOT(ISERROR(MATCH(B$139,{"FIBER"},0))),$AF156,IF(NOT(ISERROR(MATCH(B$139,{"Ej statsstøtte"},0))),$AB156,IF(NOT(ISERROR(MATCH(B$139,{"De minimis (Landbrug)"},0))),$AC156,IF(NOT(ISERROR(MATCH(B$139,{"De minimis (Generel)"},0))),$AC156,IF(NOT(ISERROR(MATCH(B$139,{"De minimis (Fiskeri og akvakultur)"},0))),$AC156,""))))))))</f>
        <v/>
      </c>
      <c r="AH156" s="247"/>
      <c r="AI156" s="247"/>
      <c r="AJ156" s="391"/>
      <c r="AK156" s="402"/>
      <c r="AL156" s="402"/>
      <c r="AM156" s="402"/>
      <c r="AN156" s="402"/>
      <c r="AO156" s="402"/>
      <c r="AP156" s="402"/>
      <c r="AQ156" s="402"/>
      <c r="AR156" s="402"/>
      <c r="AS156" s="402"/>
      <c r="AT156" s="402"/>
      <c r="AU156" s="402"/>
      <c r="AV156" s="402"/>
      <c r="AW156" s="402"/>
      <c r="AX156" s="402"/>
      <c r="AY156" s="402"/>
      <c r="AZ156" s="402"/>
      <c r="BA156" s="402"/>
      <c r="BB156" s="402"/>
      <c r="BC156" s="402"/>
      <c r="BD156" s="402"/>
      <c r="BE156" s="402"/>
      <c r="BF156" s="402"/>
      <c r="BG156" s="402"/>
      <c r="BH156" s="402"/>
      <c r="BI156" s="402"/>
      <c r="BJ156" s="402"/>
      <c r="BK156" s="402"/>
      <c r="BL156" s="402"/>
      <c r="BM156" s="402"/>
      <c r="BN156" s="402"/>
      <c r="BO156" s="402"/>
    </row>
    <row r="157" spans="1:67" ht="15">
      <c r="A157" s="406"/>
      <c r="B157" s="400"/>
      <c r="C157" s="400"/>
      <c r="D157" s="400"/>
      <c r="E157" s="525" t="s">
        <v>404</v>
      </c>
      <c r="F157" s="265" t="str">
        <f>IF($F138="","",IF($F138="Forsknings- og videnformidlingsinstitution",0.44,0.3))</f>
        <v/>
      </c>
      <c r="G157" s="431"/>
      <c r="H157" s="431"/>
      <c r="I157" s="475"/>
      <c r="J157" s="475"/>
      <c r="K157" s="304"/>
      <c r="L157" s="304"/>
      <c r="M157" s="304"/>
      <c r="N157" s="304"/>
      <c r="O157" s="304"/>
      <c r="P157" s="457"/>
      <c r="Q157" s="376"/>
      <c r="R157" s="376"/>
      <c r="S157" s="376"/>
      <c r="T157" s="473"/>
      <c r="U157" s="473"/>
      <c r="V157" s="473"/>
      <c r="W157" s="473"/>
      <c r="X157" s="473"/>
      <c r="Y157" s="247"/>
      <c r="Z157" s="247"/>
      <c r="AA157" s="247"/>
      <c r="AB157" s="247"/>
      <c r="AC157" s="247"/>
      <c r="AD157" s="247"/>
      <c r="AE157" s="247"/>
      <c r="AF157" s="247"/>
      <c r="AG157" s="247"/>
      <c r="AH157" s="247"/>
      <c r="AI157" s="247"/>
      <c r="AJ157" s="391"/>
      <c r="AK157" s="402"/>
      <c r="AL157" s="402"/>
      <c r="AM157" s="402"/>
      <c r="AN157" s="402"/>
      <c r="AO157" s="402"/>
      <c r="AP157" s="402"/>
      <c r="AQ157" s="402"/>
      <c r="AR157" s="402"/>
      <c r="AS157" s="402"/>
      <c r="AT157" s="402"/>
      <c r="AU157" s="402"/>
      <c r="AV157" s="402"/>
      <c r="AW157" s="402"/>
      <c r="AX157" s="402"/>
      <c r="AY157" s="402"/>
      <c r="AZ157" s="402"/>
      <c r="BA157" s="402"/>
      <c r="BB157" s="402"/>
      <c r="BC157" s="402"/>
      <c r="BD157" s="402"/>
      <c r="BE157" s="402"/>
      <c r="BF157" s="402"/>
      <c r="BG157" s="402"/>
      <c r="BH157" s="402"/>
      <c r="BI157" s="402"/>
      <c r="BJ157" s="402"/>
      <c r="BK157" s="402"/>
      <c r="BL157" s="402"/>
      <c r="BM157" s="402"/>
      <c r="BN157" s="402"/>
      <c r="BO157" s="402"/>
    </row>
    <row r="158" spans="1:67" ht="15.75" thickBot="1">
      <c r="A158" s="447" t="s">
        <v>51</v>
      </c>
      <c r="B158" s="448">
        <f>IFERROR(E152/$E$15,0)</f>
        <v>0</v>
      </c>
      <c r="C158" s="400"/>
      <c r="D158" s="400"/>
      <c r="E158" s="526" t="s">
        <v>403</v>
      </c>
      <c r="F158" s="266">
        <f>'1 Budgetskema (UDFYLDES)'!$C153</f>
        <v>0</v>
      </c>
      <c r="G158" s="431"/>
      <c r="H158" s="431"/>
      <c r="I158" s="475"/>
      <c r="J158" s="475"/>
      <c r="K158" s="304"/>
      <c r="L158" s="304"/>
      <c r="M158" s="304"/>
      <c r="N158" s="304"/>
      <c r="O158" s="304"/>
      <c r="P158" s="457"/>
      <c r="Q158" s="376"/>
      <c r="R158" s="376"/>
      <c r="S158" s="376"/>
      <c r="T158" s="473"/>
      <c r="U158" s="473"/>
      <c r="V158" s="473"/>
      <c r="W158" s="473"/>
      <c r="X158" s="473"/>
      <c r="Y158" s="247"/>
      <c r="Z158" s="247"/>
      <c r="AA158" s="247"/>
      <c r="AB158" s="247"/>
      <c r="AC158" s="247"/>
      <c r="AD158" s="247"/>
      <c r="AE158" s="247"/>
      <c r="AF158" s="247"/>
      <c r="AG158" s="247"/>
      <c r="AH158" s="247"/>
      <c r="AI158" s="247"/>
      <c r="AJ158" s="391"/>
      <c r="AK158" s="402"/>
      <c r="AL158" s="402"/>
      <c r="AM158" s="402"/>
      <c r="AN158" s="402"/>
      <c r="AO158" s="402"/>
      <c r="AP158" s="402"/>
      <c r="AQ158" s="402"/>
      <c r="AR158" s="402"/>
      <c r="AS158" s="402"/>
      <c r="AT158" s="402"/>
      <c r="AU158" s="402"/>
      <c r="AV158" s="402"/>
      <c r="AW158" s="402"/>
      <c r="AX158" s="402"/>
      <c r="AY158" s="402"/>
      <c r="AZ158" s="402"/>
      <c r="BA158" s="402"/>
      <c r="BB158" s="402"/>
      <c r="BC158" s="402"/>
      <c r="BD158" s="402"/>
      <c r="BE158" s="402"/>
      <c r="BF158" s="402"/>
      <c r="BG158" s="402"/>
      <c r="BH158" s="402"/>
      <c r="BI158" s="402"/>
      <c r="BJ158" s="402"/>
      <c r="BK158" s="402"/>
      <c r="BL158" s="402"/>
      <c r="BM158" s="402"/>
      <c r="BN158" s="402"/>
      <c r="BO158" s="402"/>
    </row>
    <row r="159" spans="1:67" ht="15.75" thickBot="1">
      <c r="A159" s="398"/>
      <c r="B159" s="399"/>
      <c r="C159" s="391"/>
      <c r="D159" s="391"/>
      <c r="E159" s="409"/>
      <c r="F159" s="391"/>
      <c r="G159" s="431"/>
      <c r="H159" s="431"/>
      <c r="I159" s="475"/>
      <c r="J159" s="475"/>
      <c r="K159" s="304"/>
      <c r="L159" s="304"/>
      <c r="M159" s="304"/>
      <c r="N159" s="304"/>
      <c r="O159" s="304"/>
      <c r="P159" s="457"/>
      <c r="Q159" s="376"/>
      <c r="R159" s="376"/>
      <c r="S159" s="376"/>
      <c r="T159" s="473"/>
      <c r="U159" s="473"/>
      <c r="V159" s="473"/>
      <c r="W159" s="473"/>
      <c r="X159" s="473"/>
      <c r="Y159" s="247"/>
      <c r="Z159" s="247"/>
      <c r="AA159" s="247"/>
      <c r="AB159" s="247"/>
      <c r="AC159" s="376"/>
      <c r="AD159" s="247"/>
      <c r="AE159" s="247"/>
      <c r="AF159" s="247"/>
      <c r="AG159" s="247"/>
      <c r="AH159" s="247"/>
      <c r="AI159" s="247"/>
      <c r="AJ159" s="391"/>
      <c r="AK159" s="402"/>
      <c r="AL159" s="402"/>
      <c r="AM159" s="402"/>
      <c r="AN159" s="402"/>
      <c r="AO159" s="402"/>
      <c r="AP159" s="402"/>
      <c r="AQ159" s="402"/>
      <c r="AR159" s="402"/>
      <c r="AS159" s="402"/>
      <c r="AT159" s="402"/>
      <c r="AU159" s="402"/>
      <c r="AV159" s="402"/>
      <c r="AW159" s="402"/>
      <c r="AX159" s="402"/>
      <c r="AY159" s="402"/>
      <c r="AZ159" s="402"/>
      <c r="BA159" s="402"/>
      <c r="BB159" s="402"/>
      <c r="BC159" s="402"/>
      <c r="BD159" s="402"/>
      <c r="BE159" s="402"/>
      <c r="BF159" s="402"/>
      <c r="BG159" s="402"/>
      <c r="BH159" s="402"/>
      <c r="BI159" s="402"/>
      <c r="BJ159" s="402"/>
      <c r="BK159" s="402"/>
      <c r="BL159" s="402"/>
      <c r="BM159" s="402"/>
      <c r="BN159" s="402"/>
      <c r="BO159" s="402"/>
    </row>
    <row r="160" spans="1:67" ht="15" hidden="1">
      <c r="A160" s="398"/>
      <c r="B160" s="399"/>
      <c r="C160" s="391"/>
      <c r="D160" s="391"/>
      <c r="E160" s="409"/>
      <c r="F160" s="391"/>
      <c r="G160" s="431"/>
      <c r="H160" s="431"/>
      <c r="I160" s="475"/>
      <c r="J160" s="475"/>
      <c r="K160" s="304"/>
      <c r="L160" s="304"/>
      <c r="M160" s="304"/>
      <c r="N160" s="304"/>
      <c r="O160" s="304"/>
      <c r="P160" s="457"/>
      <c r="Q160" s="376"/>
      <c r="R160" s="376"/>
      <c r="S160" s="376"/>
      <c r="T160" s="473"/>
      <c r="U160" s="473"/>
      <c r="V160" s="473"/>
      <c r="W160" s="473"/>
      <c r="X160" s="473"/>
      <c r="Y160" s="247"/>
      <c r="Z160" s="247"/>
      <c r="AA160" s="247"/>
      <c r="AB160" s="247"/>
      <c r="AC160" s="376"/>
      <c r="AD160" s="247"/>
      <c r="AE160" s="247"/>
      <c r="AF160" s="247"/>
      <c r="AG160" s="247"/>
      <c r="AH160" s="247"/>
      <c r="AI160" s="247"/>
      <c r="AJ160" s="391"/>
      <c r="AK160" s="402"/>
      <c r="AL160" s="402"/>
      <c r="AM160" s="402"/>
      <c r="AN160" s="402"/>
      <c r="AO160" s="402"/>
      <c r="AP160" s="402"/>
      <c r="AQ160" s="402"/>
      <c r="AR160" s="402"/>
      <c r="AS160" s="402"/>
      <c r="AT160" s="402"/>
      <c r="AU160" s="402"/>
      <c r="AV160" s="402"/>
      <c r="AW160" s="402"/>
      <c r="AX160" s="402"/>
      <c r="AY160" s="402"/>
      <c r="AZ160" s="402"/>
      <c r="BA160" s="402"/>
      <c r="BB160" s="402"/>
      <c r="BC160" s="402"/>
      <c r="BD160" s="402"/>
      <c r="BE160" s="402"/>
      <c r="BF160" s="402"/>
      <c r="BG160" s="402"/>
      <c r="BH160" s="402"/>
      <c r="BI160" s="402"/>
      <c r="BJ160" s="402"/>
      <c r="BK160" s="402"/>
      <c r="BL160" s="402"/>
      <c r="BM160" s="402"/>
      <c r="BN160" s="402"/>
      <c r="BO160" s="402"/>
    </row>
    <row r="161" spans="1:67" ht="15" hidden="1">
      <c r="A161" s="398"/>
      <c r="B161" s="399"/>
      <c r="C161" s="391"/>
      <c r="D161" s="391"/>
      <c r="E161" s="409"/>
      <c r="F161" s="391"/>
      <c r="G161" s="431"/>
      <c r="H161" s="431"/>
      <c r="I161" s="475"/>
      <c r="J161" s="475"/>
      <c r="K161" s="304"/>
      <c r="L161" s="304"/>
      <c r="M161" s="304"/>
      <c r="N161" s="304"/>
      <c r="O161" s="304"/>
      <c r="P161" s="457"/>
      <c r="Q161" s="376"/>
      <c r="R161" s="376"/>
      <c r="S161" s="376"/>
      <c r="T161" s="473"/>
      <c r="U161" s="473"/>
      <c r="V161" s="473"/>
      <c r="W161" s="473"/>
      <c r="X161" s="473"/>
      <c r="Y161" s="247"/>
      <c r="Z161" s="247"/>
      <c r="AA161" s="247"/>
      <c r="AB161" s="247"/>
      <c r="AC161" s="376"/>
      <c r="AD161" s="247"/>
      <c r="AE161" s="247"/>
      <c r="AF161" s="247"/>
      <c r="AG161" s="247"/>
      <c r="AH161" s="247"/>
      <c r="AI161" s="247"/>
      <c r="AJ161" s="391"/>
      <c r="AK161" s="402"/>
      <c r="AL161" s="402"/>
      <c r="AM161" s="402"/>
      <c r="AN161" s="402"/>
      <c r="AO161" s="402"/>
      <c r="AP161" s="402"/>
      <c r="AQ161" s="402"/>
      <c r="AR161" s="402"/>
      <c r="AS161" s="402"/>
      <c r="AT161" s="402"/>
      <c r="AU161" s="402"/>
      <c r="AV161" s="402"/>
      <c r="AW161" s="402"/>
      <c r="AX161" s="402"/>
      <c r="AY161" s="402"/>
      <c r="AZ161" s="402"/>
      <c r="BA161" s="402"/>
      <c r="BB161" s="402"/>
      <c r="BC161" s="402"/>
      <c r="BD161" s="402"/>
      <c r="BE161" s="402"/>
      <c r="BF161" s="402"/>
      <c r="BG161" s="402"/>
      <c r="BH161" s="402"/>
      <c r="BI161" s="402"/>
      <c r="BJ161" s="402"/>
      <c r="BK161" s="402"/>
      <c r="BL161" s="402"/>
      <c r="BM161" s="402"/>
      <c r="BN161" s="402"/>
      <c r="BO161" s="402"/>
    </row>
    <row r="162" spans="1:67" ht="15" hidden="1">
      <c r="A162" s="398"/>
      <c r="B162" s="399"/>
      <c r="C162" s="391"/>
      <c r="D162" s="391"/>
      <c r="E162" s="409"/>
      <c r="F162" s="391"/>
      <c r="G162" s="431"/>
      <c r="H162" s="431"/>
      <c r="I162" s="475"/>
      <c r="J162" s="475"/>
      <c r="K162" s="304"/>
      <c r="L162" s="304"/>
      <c r="M162" s="304"/>
      <c r="N162" s="304"/>
      <c r="O162" s="304"/>
      <c r="P162" s="457"/>
      <c r="Q162" s="376"/>
      <c r="R162" s="376"/>
      <c r="S162" s="376"/>
      <c r="T162" s="473"/>
      <c r="U162" s="473"/>
      <c r="V162" s="473"/>
      <c r="W162" s="473"/>
      <c r="X162" s="473"/>
      <c r="Y162" s="247"/>
      <c r="Z162" s="247"/>
      <c r="AA162" s="247"/>
      <c r="AB162" s="247"/>
      <c r="AC162" s="376"/>
      <c r="AD162" s="247"/>
      <c r="AE162" s="247"/>
      <c r="AF162" s="247"/>
      <c r="AG162" s="247"/>
      <c r="AH162" s="247"/>
      <c r="AI162" s="247"/>
      <c r="AJ162" s="391"/>
      <c r="AK162" s="402"/>
      <c r="AL162" s="402"/>
      <c r="AM162" s="402"/>
      <c r="AN162" s="402"/>
      <c r="AO162" s="402"/>
      <c r="AP162" s="402"/>
      <c r="AQ162" s="402"/>
      <c r="AR162" s="402"/>
      <c r="AS162" s="402"/>
      <c r="AT162" s="402"/>
      <c r="AU162" s="402"/>
      <c r="AV162" s="402"/>
      <c r="AW162" s="402"/>
      <c r="AX162" s="402"/>
      <c r="AY162" s="402"/>
      <c r="AZ162" s="402"/>
      <c r="BA162" s="402"/>
      <c r="BB162" s="402"/>
      <c r="BC162" s="402"/>
      <c r="BD162" s="402"/>
      <c r="BE162" s="402"/>
      <c r="BF162" s="402"/>
      <c r="BG162" s="402"/>
      <c r="BH162" s="402"/>
      <c r="BI162" s="402"/>
      <c r="BJ162" s="402"/>
      <c r="BK162" s="402"/>
      <c r="BL162" s="402"/>
      <c r="BM162" s="402"/>
      <c r="BN162" s="402"/>
      <c r="BO162" s="402"/>
    </row>
    <row r="163" spans="1:67" ht="15" hidden="1">
      <c r="A163" s="398"/>
      <c r="B163" s="399"/>
      <c r="C163" s="391"/>
      <c r="D163" s="391"/>
      <c r="E163" s="409"/>
      <c r="F163" s="391"/>
      <c r="G163" s="431"/>
      <c r="H163" s="431"/>
      <c r="I163" s="475"/>
      <c r="J163" s="475"/>
      <c r="K163" s="304"/>
      <c r="L163" s="304"/>
      <c r="M163" s="304"/>
      <c r="N163" s="304"/>
      <c r="O163" s="304"/>
      <c r="P163" s="457"/>
      <c r="Q163" s="376"/>
      <c r="R163" s="376"/>
      <c r="S163" s="376"/>
      <c r="T163" s="473"/>
      <c r="U163" s="473"/>
      <c r="V163" s="473"/>
      <c r="W163" s="473"/>
      <c r="X163" s="473"/>
      <c r="Y163" s="247"/>
      <c r="Z163" s="247"/>
      <c r="AA163" s="247"/>
      <c r="AB163" s="247"/>
      <c r="AC163" s="376"/>
      <c r="AD163" s="247"/>
      <c r="AE163" s="247"/>
      <c r="AF163" s="247"/>
      <c r="AG163" s="247"/>
      <c r="AH163" s="247"/>
      <c r="AI163" s="247"/>
      <c r="AJ163" s="391"/>
      <c r="AK163" s="402"/>
      <c r="AL163" s="402"/>
      <c r="AM163" s="402"/>
      <c r="AN163" s="402"/>
      <c r="AO163" s="402"/>
      <c r="AP163" s="402"/>
      <c r="AQ163" s="402"/>
      <c r="AR163" s="402"/>
      <c r="AS163" s="402"/>
      <c r="AT163" s="402"/>
      <c r="AU163" s="402"/>
      <c r="AV163" s="402"/>
      <c r="AW163" s="402"/>
      <c r="AX163" s="402"/>
      <c r="AY163" s="402"/>
      <c r="AZ163" s="402"/>
      <c r="BA163" s="402"/>
      <c r="BB163" s="402"/>
      <c r="BC163" s="402"/>
      <c r="BD163" s="402"/>
      <c r="BE163" s="402"/>
      <c r="BF163" s="402"/>
      <c r="BG163" s="402"/>
      <c r="BH163" s="402"/>
      <c r="BI163" s="402"/>
      <c r="BJ163" s="402"/>
      <c r="BK163" s="402"/>
      <c r="BL163" s="402"/>
      <c r="BM163" s="402"/>
      <c r="BN163" s="402"/>
      <c r="BO163" s="402"/>
    </row>
    <row r="164" spans="1:67" ht="15" hidden="1">
      <c r="A164" s="398"/>
      <c r="B164" s="399"/>
      <c r="C164" s="391"/>
      <c r="D164" s="391"/>
      <c r="E164" s="409"/>
      <c r="F164" s="391"/>
      <c r="G164" s="431"/>
      <c r="H164" s="431"/>
      <c r="I164" s="475"/>
      <c r="J164" s="475"/>
      <c r="K164" s="304"/>
      <c r="L164" s="304"/>
      <c r="M164" s="304"/>
      <c r="N164" s="304"/>
      <c r="O164" s="304"/>
      <c r="P164" s="457"/>
      <c r="Q164" s="376"/>
      <c r="R164" s="376"/>
      <c r="S164" s="376"/>
      <c r="T164" s="473"/>
      <c r="U164" s="473"/>
      <c r="V164" s="473"/>
      <c r="W164" s="473"/>
      <c r="X164" s="473"/>
      <c r="Y164" s="247"/>
      <c r="Z164" s="247"/>
      <c r="AA164" s="247"/>
      <c r="AB164" s="247"/>
      <c r="AC164" s="376"/>
      <c r="AD164" s="247"/>
      <c r="AE164" s="247"/>
      <c r="AF164" s="247"/>
      <c r="AG164" s="247"/>
      <c r="AH164" s="247"/>
      <c r="AI164" s="247"/>
      <c r="AJ164" s="391"/>
      <c r="AK164" s="402"/>
      <c r="AL164" s="402"/>
      <c r="AM164" s="402"/>
      <c r="AN164" s="402"/>
      <c r="AO164" s="402"/>
      <c r="AP164" s="402"/>
      <c r="AQ164" s="402"/>
      <c r="AR164" s="402"/>
      <c r="AS164" s="402"/>
      <c r="AT164" s="402"/>
      <c r="AU164" s="402"/>
      <c r="AV164" s="402"/>
      <c r="AW164" s="402"/>
      <c r="AX164" s="402"/>
      <c r="AY164" s="402"/>
      <c r="AZ164" s="402"/>
      <c r="BA164" s="402"/>
      <c r="BB164" s="402"/>
      <c r="BC164" s="402"/>
      <c r="BD164" s="402"/>
      <c r="BE164" s="402"/>
      <c r="BF164" s="402"/>
      <c r="BG164" s="402"/>
      <c r="BH164" s="402"/>
      <c r="BI164" s="402"/>
      <c r="BJ164" s="402"/>
      <c r="BK164" s="402"/>
      <c r="BL164" s="402"/>
      <c r="BM164" s="402"/>
      <c r="BN164" s="402"/>
      <c r="BO164" s="402"/>
    </row>
    <row r="165" spans="1:67" ht="15" hidden="1">
      <c r="A165" s="398"/>
      <c r="B165" s="399"/>
      <c r="C165" s="391"/>
      <c r="D165" s="391"/>
      <c r="E165" s="409"/>
      <c r="F165" s="391"/>
      <c r="G165" s="431"/>
      <c r="H165" s="431"/>
      <c r="I165" s="475"/>
      <c r="J165" s="475"/>
      <c r="K165" s="304"/>
      <c r="L165" s="304"/>
      <c r="M165" s="304"/>
      <c r="N165" s="304"/>
      <c r="O165" s="304"/>
      <c r="P165" s="457"/>
      <c r="Q165" s="376"/>
      <c r="R165" s="376"/>
      <c r="S165" s="376"/>
      <c r="T165" s="473"/>
      <c r="U165" s="473"/>
      <c r="V165" s="473"/>
      <c r="W165" s="473"/>
      <c r="X165" s="473"/>
      <c r="Y165" s="247"/>
      <c r="Z165" s="247"/>
      <c r="AA165" s="247"/>
      <c r="AB165" s="247"/>
      <c r="AC165" s="376"/>
      <c r="AD165" s="247"/>
      <c r="AE165" s="247"/>
      <c r="AF165" s="247"/>
      <c r="AG165" s="247"/>
      <c r="AH165" s="247"/>
      <c r="AI165" s="247"/>
      <c r="AJ165" s="391"/>
      <c r="AK165" s="402"/>
      <c r="AL165" s="402"/>
      <c r="AM165" s="402"/>
      <c r="AN165" s="402"/>
      <c r="AO165" s="402"/>
      <c r="AP165" s="402"/>
      <c r="AQ165" s="402"/>
      <c r="AR165" s="402"/>
      <c r="AS165" s="402"/>
      <c r="AT165" s="402"/>
      <c r="AU165" s="402"/>
      <c r="AV165" s="402"/>
      <c r="AW165" s="402"/>
      <c r="AX165" s="402"/>
      <c r="AY165" s="402"/>
      <c r="AZ165" s="402"/>
      <c r="BA165" s="402"/>
      <c r="BB165" s="402"/>
      <c r="BC165" s="402"/>
      <c r="BD165" s="402"/>
      <c r="BE165" s="402"/>
      <c r="BF165" s="402"/>
      <c r="BG165" s="402"/>
      <c r="BH165" s="402"/>
      <c r="BI165" s="402"/>
      <c r="BJ165" s="402"/>
      <c r="BK165" s="402"/>
      <c r="BL165" s="402"/>
      <c r="BM165" s="402"/>
      <c r="BN165" s="402"/>
      <c r="BO165" s="402"/>
    </row>
    <row r="166" spans="1:67" ht="15" hidden="1">
      <c r="A166" s="398"/>
      <c r="B166" s="399"/>
      <c r="C166" s="391"/>
      <c r="D166" s="391"/>
      <c r="E166" s="409"/>
      <c r="F166" s="391"/>
      <c r="G166" s="431"/>
      <c r="H166" s="431"/>
      <c r="I166" s="475"/>
      <c r="J166" s="475"/>
      <c r="K166" s="304"/>
      <c r="L166" s="304"/>
      <c r="M166" s="304"/>
      <c r="N166" s="304"/>
      <c r="O166" s="304"/>
      <c r="P166" s="457"/>
      <c r="Q166" s="376"/>
      <c r="R166" s="376"/>
      <c r="S166" s="376"/>
      <c r="T166" s="473"/>
      <c r="U166" s="473"/>
      <c r="V166" s="473"/>
      <c r="W166" s="473"/>
      <c r="X166" s="473"/>
      <c r="Y166" s="247"/>
      <c r="Z166" s="247"/>
      <c r="AA166" s="247"/>
      <c r="AB166" s="247"/>
      <c r="AC166" s="376"/>
      <c r="AD166" s="247"/>
      <c r="AE166" s="247"/>
      <c r="AF166" s="247"/>
      <c r="AG166" s="247"/>
      <c r="AH166" s="247"/>
      <c r="AI166" s="247"/>
      <c r="AJ166" s="391"/>
      <c r="AK166" s="402"/>
      <c r="AL166" s="402"/>
      <c r="AM166" s="402"/>
      <c r="AN166" s="402"/>
      <c r="AO166" s="402"/>
      <c r="AP166" s="402"/>
      <c r="AQ166" s="402"/>
      <c r="AR166" s="402"/>
      <c r="AS166" s="402"/>
      <c r="AT166" s="402"/>
      <c r="AU166" s="402"/>
      <c r="AV166" s="402"/>
      <c r="AW166" s="402"/>
      <c r="AX166" s="402"/>
      <c r="AY166" s="402"/>
      <c r="AZ166" s="402"/>
      <c r="BA166" s="402"/>
      <c r="BB166" s="402"/>
      <c r="BC166" s="402"/>
      <c r="BD166" s="402"/>
      <c r="BE166" s="402"/>
      <c r="BF166" s="402"/>
      <c r="BG166" s="402"/>
      <c r="BH166" s="402"/>
      <c r="BI166" s="402"/>
      <c r="BJ166" s="402"/>
      <c r="BK166" s="402"/>
      <c r="BL166" s="402"/>
      <c r="BM166" s="402"/>
      <c r="BN166" s="402"/>
      <c r="BO166" s="402"/>
    </row>
    <row r="167" spans="1:67" ht="15" hidden="1">
      <c r="A167" s="398"/>
      <c r="B167" s="399"/>
      <c r="C167" s="391"/>
      <c r="D167" s="391"/>
      <c r="E167" s="409"/>
      <c r="F167" s="391"/>
      <c r="G167" s="431"/>
      <c r="H167" s="431"/>
      <c r="I167" s="475"/>
      <c r="J167" s="475"/>
      <c r="K167" s="304"/>
      <c r="L167" s="304"/>
      <c r="M167" s="304"/>
      <c r="N167" s="304"/>
      <c r="O167" s="304"/>
      <c r="P167" s="457"/>
      <c r="Q167" s="376"/>
      <c r="R167" s="376"/>
      <c r="S167" s="376"/>
      <c r="T167" s="473"/>
      <c r="U167" s="473"/>
      <c r="V167" s="473"/>
      <c r="W167" s="473"/>
      <c r="X167" s="473"/>
      <c r="Y167" s="247"/>
      <c r="Z167" s="247"/>
      <c r="AA167" s="247"/>
      <c r="AB167" s="247"/>
      <c r="AC167" s="376"/>
      <c r="AD167" s="247"/>
      <c r="AE167" s="247"/>
      <c r="AF167" s="247"/>
      <c r="AG167" s="247"/>
      <c r="AH167" s="247"/>
      <c r="AI167" s="247"/>
      <c r="AJ167" s="391"/>
      <c r="AK167" s="402"/>
      <c r="AL167" s="402"/>
      <c r="AM167" s="402"/>
      <c r="AN167" s="402"/>
      <c r="AO167" s="402"/>
      <c r="AP167" s="402"/>
      <c r="AQ167" s="402"/>
      <c r="AR167" s="402"/>
      <c r="AS167" s="402"/>
      <c r="AT167" s="402"/>
      <c r="AU167" s="402"/>
      <c r="AV167" s="402"/>
      <c r="AW167" s="402"/>
      <c r="AX167" s="402"/>
      <c r="AY167" s="402"/>
      <c r="AZ167" s="402"/>
      <c r="BA167" s="402"/>
      <c r="BB167" s="402"/>
      <c r="BC167" s="402"/>
      <c r="BD167" s="402"/>
      <c r="BE167" s="402"/>
      <c r="BF167" s="402"/>
      <c r="BG167" s="402"/>
      <c r="BH167" s="402"/>
      <c r="BI167" s="402"/>
      <c r="BJ167" s="402"/>
      <c r="BK167" s="402"/>
      <c r="BL167" s="402"/>
      <c r="BM167" s="402"/>
      <c r="BN167" s="402"/>
      <c r="BO167" s="402"/>
    </row>
    <row r="168" spans="1:67" ht="35.1" customHeight="1" thickTop="1">
      <c r="A168" s="382" t="s">
        <v>15</v>
      </c>
      <c r="B168" s="383" t="str">
        <f>IF('1 Budgetskema (UDFYLDES)'!C159="","",'1 Budgetskema (UDFYLDES)'!C159)</f>
        <v/>
      </c>
      <c r="C168" s="722" t="s">
        <v>421</v>
      </c>
      <c r="D168" s="384"/>
      <c r="E168" s="410" t="s">
        <v>18</v>
      </c>
      <c r="F168" s="383" t="str">
        <f>IF('1 Budgetskema (UDFYLDES)'!D159="","",'1 Budgetskema (UDFYLDES)'!D159)</f>
        <v/>
      </c>
      <c r="G168" s="433"/>
      <c r="H168" s="490"/>
      <c r="I168" s="478"/>
      <c r="J168" s="478"/>
      <c r="K168" s="457"/>
      <c r="L168" s="457"/>
      <c r="M168" s="457"/>
      <c r="N168" s="457"/>
      <c r="O168" s="457"/>
      <c r="P168" s="457"/>
      <c r="Q168" s="289"/>
      <c r="R168" s="290"/>
      <c r="S168" s="291"/>
      <c r="T168" s="473"/>
      <c r="U168" s="473"/>
      <c r="V168" s="473"/>
      <c r="W168" s="553"/>
      <c r="X168" s="473"/>
      <c r="Y168" s="247"/>
      <c r="Z168" s="457"/>
      <c r="AA168" s="247"/>
      <c r="AB168" s="247"/>
      <c r="AC168" s="247"/>
      <c r="AD168" s="247"/>
      <c r="AE168" s="457"/>
      <c r="AF168" s="247"/>
      <c r="AG168" s="247"/>
      <c r="AH168" s="247"/>
      <c r="AI168" s="247"/>
      <c r="AJ168" s="391"/>
      <c r="AK168" s="402"/>
      <c r="AL168" s="402"/>
      <c r="AM168" s="402"/>
      <c r="AN168" s="402"/>
      <c r="AO168" s="402"/>
      <c r="AP168" s="402"/>
      <c r="AQ168" s="402"/>
      <c r="AR168" s="402"/>
      <c r="AS168" s="402"/>
      <c r="AT168" s="402"/>
      <c r="AU168" s="402"/>
      <c r="AV168" s="402"/>
      <c r="AW168" s="402"/>
      <c r="AX168" s="402"/>
      <c r="AY168" s="402"/>
      <c r="AZ168" s="402"/>
      <c r="BA168" s="402"/>
      <c r="BB168" s="402"/>
      <c r="BC168" s="402"/>
      <c r="BD168" s="402"/>
      <c r="BE168" s="402"/>
      <c r="BF168" s="402"/>
      <c r="BG168" s="402"/>
      <c r="BH168" s="402"/>
      <c r="BI168" s="402"/>
      <c r="BJ168" s="402"/>
      <c r="BK168" s="402"/>
      <c r="BL168" s="402"/>
      <c r="BM168" s="402"/>
      <c r="BN168" s="402"/>
      <c r="BO168" s="402"/>
    </row>
    <row r="169" spans="1:67" ht="15">
      <c r="A169" s="385" t="s">
        <v>113</v>
      </c>
      <c r="B169" s="386" t="str">
        <f>IF('1 Budgetskema (UDFYLDES)'!E159="","",'1 Budgetskema (UDFYLDES)'!E159)</f>
        <v/>
      </c>
      <c r="C169" s="387"/>
      <c r="D169" s="387"/>
      <c r="E169" s="411" t="s">
        <v>100</v>
      </c>
      <c r="F169" s="386" t="str">
        <f>IF(ISBLANK($F$19),"Projektform skal vælges ved hovedansøger",$F$19)</f>
        <v/>
      </c>
      <c r="G169" s="433"/>
      <c r="H169" s="490"/>
      <c r="I169" s="478"/>
      <c r="J169" s="478"/>
      <c r="K169" s="457"/>
      <c r="L169" s="457"/>
      <c r="M169" s="457"/>
      <c r="N169" s="457"/>
      <c r="O169" s="457"/>
      <c r="P169" s="457"/>
      <c r="Q169" s="289"/>
      <c r="R169" s="290"/>
      <c r="S169" s="460"/>
      <c r="T169" s="473"/>
      <c r="U169" s="473"/>
      <c r="V169" s="473"/>
      <c r="W169" s="553"/>
      <c r="X169" s="554"/>
      <c r="Y169" s="247"/>
      <c r="Z169" s="457"/>
      <c r="AA169" s="247"/>
      <c r="AB169" s="247"/>
      <c r="AC169" s="247"/>
      <c r="AD169" s="247"/>
      <c r="AE169" s="457"/>
      <c r="AF169" s="247"/>
      <c r="AG169" s="247"/>
      <c r="AH169" s="247"/>
      <c r="AI169" s="247"/>
      <c r="AJ169" s="391"/>
      <c r="AK169" s="402"/>
      <c r="AL169" s="402"/>
      <c r="AM169" s="402"/>
      <c r="AN169" s="402"/>
      <c r="AO169" s="402"/>
      <c r="AP169" s="402"/>
      <c r="AQ169" s="402"/>
      <c r="AR169" s="402"/>
      <c r="AS169" s="402"/>
      <c r="AT169" s="402"/>
      <c r="AU169" s="402"/>
      <c r="AV169" s="402"/>
      <c r="AW169" s="402"/>
      <c r="AX169" s="402"/>
      <c r="AY169" s="402"/>
      <c r="AZ169" s="402"/>
      <c r="BA169" s="402"/>
      <c r="BB169" s="402"/>
      <c r="BC169" s="402"/>
      <c r="BD169" s="402"/>
      <c r="BE169" s="402"/>
      <c r="BF169" s="402"/>
      <c r="BG169" s="402"/>
      <c r="BH169" s="402"/>
      <c r="BI169" s="402"/>
      <c r="BJ169" s="402"/>
      <c r="BK169" s="402"/>
      <c r="BL169" s="402"/>
      <c r="BM169" s="402"/>
      <c r="BN169" s="402"/>
      <c r="BO169" s="402"/>
    </row>
    <row r="170" spans="1:67" ht="30">
      <c r="A170" s="385" t="s">
        <v>16</v>
      </c>
      <c r="B170" s="386" t="str">
        <f>IF('1 Budgetskema (UDFYLDES)'!F159="","",'1 Budgetskema (UDFYLDES)'!F159)</f>
        <v/>
      </c>
      <c r="C170" s="441" t="s">
        <v>399</v>
      </c>
      <c r="D170" s="385"/>
      <c r="E170" s="444" t="s">
        <v>17</v>
      </c>
      <c r="F170" s="442" t="str">
        <f>IFERROR(IF(NOT(ISERROR(MATCH(B169,{"ABER"},0))),INDEX(ABER_Tilskudsprocent_liste[#All],MATCH(B170,ABER_Tilskudsprocent_liste[[#All],[Typer af projekter og aktiviteter/ virksomhedsstørrelse]],0),MATCH(Z172,ABER_Tilskudsprocent_liste[#Headers],0)),IF(NOT(ISERROR(MATCH(B169,{"GBER"},0))),INDEX(GEBER_Tilskudsprocent_liste[#All],MATCH(B170,GEBER_Tilskudsprocent_liste[[#All],[Typer af projekter og aktiviteter/ virksomhedsstørrelse]],0),MATCH(Z172,GEBER_Tilskudsprocent_liste[#Headers],0)),IF(NOT(ISERROR(MATCH(B169,{"FIBER"},0))),INDEX(FIBER_Tilskudsprocent_liste[#All],MATCH(B170,FIBER_Tilskudsprocent_liste[[#All],[Typer af projekter og aktiviteter/ virksomhedsstørrelse]],0),MATCH(Z172,FIBER_Tilskudsprocent_liste[#Headers],0)),IF(NOT(ISERROR(MATCH(B169,{"Ej statsstøtte"},0))),INDEX(Liste_Ej_statsstøtte[#All],MATCH(B170,Liste_Ej_statsstøtte[[#All],[Typer af projekter og aktiviteter/ virksomhedsstørrelse]],0),MATCH(Z172,Liste_Ej_statsstøtte[#Headers],0)),"")))),"")</f>
        <v/>
      </c>
      <c r="G170" s="433" t="s">
        <v>119</v>
      </c>
      <c r="H170" s="491"/>
      <c r="I170" s="478" t="s">
        <v>122</v>
      </c>
      <c r="J170" s="478"/>
      <c r="K170" s="457"/>
      <c r="L170" s="457"/>
      <c r="M170" s="457"/>
      <c r="N170" s="457"/>
      <c r="O170" s="457"/>
      <c r="P170" s="457"/>
      <c r="Q170" s="313"/>
      <c r="R170" s="294"/>
      <c r="S170" s="460"/>
      <c r="T170" s="555" t="s">
        <v>357</v>
      </c>
      <c r="U170" s="555" t="s">
        <v>357</v>
      </c>
      <c r="V170" s="555" t="s">
        <v>357</v>
      </c>
      <c r="W170" s="555" t="s">
        <v>357</v>
      </c>
      <c r="X170" s="555" t="s">
        <v>357</v>
      </c>
      <c r="Y170" s="464" t="s">
        <v>357</v>
      </c>
      <c r="Z170" s="464" t="s">
        <v>357</v>
      </c>
      <c r="AA170" s="464" t="s">
        <v>357</v>
      </c>
      <c r="AB170" s="464" t="s">
        <v>357</v>
      </c>
      <c r="AC170" s="464" t="s">
        <v>357</v>
      </c>
      <c r="AD170" s="464" t="s">
        <v>357</v>
      </c>
      <c r="AE170" s="464" t="s">
        <v>357</v>
      </c>
      <c r="AF170" s="464" t="s">
        <v>357</v>
      </c>
      <c r="AG170" s="464" t="s">
        <v>357</v>
      </c>
      <c r="AH170" s="464" t="s">
        <v>357</v>
      </c>
      <c r="AI170" s="464" t="s">
        <v>357</v>
      </c>
      <c r="AJ170" s="391"/>
      <c r="AK170" s="402"/>
      <c r="AL170" s="402"/>
      <c r="AM170" s="402"/>
      <c r="AN170" s="402"/>
      <c r="AO170" s="402"/>
      <c r="AP170" s="402"/>
      <c r="AQ170" s="402"/>
      <c r="AR170" s="402"/>
      <c r="AS170" s="402"/>
      <c r="AT170" s="402"/>
      <c r="AU170" s="402"/>
      <c r="AV170" s="402"/>
      <c r="AW170" s="402"/>
      <c r="AX170" s="402"/>
      <c r="AY170" s="402"/>
      <c r="AZ170" s="402"/>
      <c r="BA170" s="402"/>
      <c r="BB170" s="402"/>
      <c r="BC170" s="402"/>
      <c r="BD170" s="402"/>
      <c r="BE170" s="402"/>
      <c r="BF170" s="402"/>
      <c r="BG170" s="402"/>
      <c r="BH170" s="402"/>
      <c r="BI170" s="402"/>
      <c r="BJ170" s="402"/>
      <c r="BK170" s="402"/>
      <c r="BL170" s="402"/>
      <c r="BM170" s="402"/>
      <c r="BN170" s="402"/>
      <c r="BO170" s="402"/>
    </row>
    <row r="171" spans="1:67" ht="15">
      <c r="A171" s="439" t="s">
        <v>394</v>
      </c>
      <c r="B171" s="441" t="str">
        <f>IF('1 Budgetskema (UDFYLDES)'!B159="","",'1 Budgetskema (UDFYLDES)'!B159)</f>
        <v/>
      </c>
      <c r="C171" s="440" t="str">
        <f>IF('1 Budgetskema (UDFYLDES)'!$A159="","",'1 Budgetskema (UDFYLDES)'!$A159)</f>
        <v/>
      </c>
      <c r="D171" s="385"/>
      <c r="E171" s="444"/>
      <c r="F171" s="443" t="str">
        <f>IFERROR(IF(NOT(ISERROR(MATCH(B169,{"ABER"},0))),INDEX(ABER_Tilskudsprocent_liste[#All],MATCH(B170,ABER_Tilskudsprocent_liste[[#All],[Typer af projekter og aktiviteter/ virksomhedsstørrelse]],0),MATCH(Z172,ABER_Tilskudsprocent_liste[#Headers],0)),IF(NOT(ISERROR(MATCH(B169,{"GBER"},0))),INDEX(GEBER_Tilskudsprocent_liste[#All],MATCH(B170,GEBER_Tilskudsprocent_liste[[#All],[Typer af projekter og aktiviteter/ virksomhedsstørrelse]],0),MATCH(Z172,GEBER_Tilskudsprocent_liste[#Headers],0)),IF(NOT(ISERROR(MATCH(B169,{"FIBER"},0))),INDEX(FIBER_Tilskudsprocent_liste[#All],MATCH(B170,FIBER_Tilskudsprocent_liste[[#All],[Typer af projekter og aktiviteter/ virksomhedsstørrelse]],0),MATCH(Z172,FIBER_Tilskudsprocent_liste[#Headers],0)),IF(NOT(ISERROR(MATCH(B169,{"Ej statsstøtte"},0))),INDEX(Liste_Ej_statsstøtte[#All],MATCH(B170,Liste_Ej_statsstøtte[[#All],[Typer af projekter og aktiviteter/ virksomhedsstørrelse]],0),MATCH(Z172,Liste_Ej_statsstøtte[#Headers],0)),"")))),"")</f>
        <v/>
      </c>
      <c r="G171" s="435" t="str">
        <f>IFERROR(IF(E182*(1-F171)-C183&lt;0,F171-((E182*F171+C183)-E182)/E182,""),"")</f>
        <v/>
      </c>
      <c r="H171" s="435" t="str">
        <f>IFERROR(IF(D183&lt;&gt;0,IF(D183=E182,0,IF(C183&gt;0,(F171-D183/E182)-G171,"HA")),IF(E182*(1-F171)-C183&lt;0,((F171-((E182*F171+C183+D183)-E182)/E182)),"")),"")</f>
        <v/>
      </c>
      <c r="I171" s="482" t="e">
        <f>H171-G172</f>
        <v>#VALUE!</v>
      </c>
      <c r="J171" s="478"/>
      <c r="K171" s="457"/>
      <c r="L171" s="457"/>
      <c r="M171" s="457"/>
      <c r="N171" s="457"/>
      <c r="O171" s="457"/>
      <c r="P171" s="457"/>
      <c r="Q171" s="313"/>
      <c r="R171" s="294"/>
      <c r="S171" s="460"/>
      <c r="T171" s="473" t="s">
        <v>121</v>
      </c>
      <c r="U171" s="473" t="s">
        <v>120</v>
      </c>
      <c r="V171" s="468" t="s">
        <v>118</v>
      </c>
      <c r="W171" s="468" t="s">
        <v>117</v>
      </c>
      <c r="X171" s="468" t="s">
        <v>105</v>
      </c>
      <c r="Y171" s="247"/>
      <c r="Z171" s="295" t="s">
        <v>102</v>
      </c>
      <c r="AA171" s="295" t="s">
        <v>100</v>
      </c>
      <c r="AB171" s="464" t="s">
        <v>209</v>
      </c>
      <c r="AC171" s="247"/>
      <c r="AD171" s="247"/>
      <c r="AE171" s="247"/>
      <c r="AF171" s="247"/>
      <c r="AG171" s="247"/>
      <c r="AH171" s="457"/>
      <c r="AI171" s="247"/>
      <c r="AJ171" s="391"/>
      <c r="AK171" s="402"/>
      <c r="AL171" s="402"/>
      <c r="AM171" s="402"/>
      <c r="AN171" s="402"/>
      <c r="AO171" s="402"/>
      <c r="AP171" s="402"/>
      <c r="AQ171" s="402"/>
      <c r="AR171" s="402"/>
      <c r="AS171" s="402"/>
      <c r="AT171" s="402"/>
      <c r="AU171" s="402"/>
      <c r="AV171" s="402"/>
      <c r="AW171" s="402"/>
      <c r="AX171" s="402"/>
      <c r="AY171" s="402"/>
      <c r="AZ171" s="402"/>
      <c r="BA171" s="402"/>
      <c r="BB171" s="402"/>
      <c r="BC171" s="402"/>
      <c r="BD171" s="402"/>
      <c r="BE171" s="402"/>
      <c r="BF171" s="402"/>
      <c r="BG171" s="402"/>
      <c r="BH171" s="402"/>
      <c r="BI171" s="402"/>
      <c r="BJ171" s="402"/>
      <c r="BK171" s="402"/>
      <c r="BL171" s="402"/>
      <c r="BM171" s="402"/>
      <c r="BN171" s="402"/>
      <c r="BO171" s="402"/>
    </row>
    <row r="172" spans="1:67" ht="15.75" thickBot="1">
      <c r="A172" s="392"/>
      <c r="B172" s="380" t="s">
        <v>57</v>
      </c>
      <c r="C172" s="379" t="s">
        <v>427</v>
      </c>
      <c r="D172" s="379" t="s">
        <v>428</v>
      </c>
      <c r="E172" s="412" t="s">
        <v>0</v>
      </c>
      <c r="F172" s="379" t="s">
        <v>9</v>
      </c>
      <c r="G172" s="560" t="e">
        <f>F171-D183/E182</f>
        <v>#VALUE!</v>
      </c>
      <c r="H172" s="431"/>
      <c r="I172" s="475"/>
      <c r="J172" s="475"/>
      <c r="K172" s="304"/>
      <c r="L172" s="304"/>
      <c r="M172" s="304"/>
      <c r="N172" s="304"/>
      <c r="O172" s="304"/>
      <c r="P172" s="305"/>
      <c r="Q172" s="314"/>
      <c r="R172" s="286"/>
      <c r="S172" s="286"/>
      <c r="T172" s="473"/>
      <c r="U172" s="473"/>
      <c r="V172" s="468"/>
      <c r="W172" s="468"/>
      <c r="X172" s="473"/>
      <c r="Y172" s="460"/>
      <c r="Z172" s="286" t="str">
        <f>CONCATENATE(F168," - ",AA172)</f>
        <v xml:space="preserve"> - </v>
      </c>
      <c r="AA172" s="376" t="str">
        <f>F169</f>
        <v/>
      </c>
      <c r="AB172" s="376"/>
      <c r="AC172" s="247"/>
      <c r="AD172" s="247"/>
      <c r="AE172" s="247"/>
      <c r="AF172" s="247"/>
      <c r="AG172" s="247"/>
      <c r="AH172" s="457"/>
      <c r="AI172" s="247"/>
      <c r="AJ172" s="391"/>
      <c r="AK172" s="402"/>
      <c r="AL172" s="402"/>
      <c r="AM172" s="402"/>
      <c r="AN172" s="402"/>
      <c r="AO172" s="402"/>
      <c r="AP172" s="402"/>
      <c r="AQ172" s="402"/>
      <c r="AR172" s="402"/>
      <c r="AS172" s="402"/>
      <c r="AT172" s="402"/>
      <c r="AU172" s="402"/>
      <c r="AV172" s="402"/>
      <c r="AW172" s="402"/>
      <c r="AX172" s="402"/>
      <c r="AY172" s="402"/>
      <c r="AZ172" s="402"/>
      <c r="BA172" s="402"/>
      <c r="BB172" s="402"/>
      <c r="BC172" s="402"/>
      <c r="BD172" s="402"/>
      <c r="BE172" s="402"/>
      <c r="BF172" s="402"/>
      <c r="BG172" s="402"/>
      <c r="BH172" s="402"/>
      <c r="BI172" s="402"/>
      <c r="BJ172" s="402"/>
      <c r="BK172" s="402"/>
      <c r="BL172" s="402"/>
      <c r="BM172" s="402"/>
      <c r="BN172" s="402"/>
      <c r="BO172" s="402"/>
    </row>
    <row r="173" spans="1:67" ht="15" customHeight="1">
      <c r="A173" s="267" t="s">
        <v>54</v>
      </c>
      <c r="B173" s="277">
        <f>IFERROR(IF(E173=0,0,X173),0)</f>
        <v>0</v>
      </c>
      <c r="C173" s="276">
        <f t="shared" ref="C173:C179" si="40">IFERROR(E173-B173,0)</f>
        <v>0</v>
      </c>
      <c r="D173" s="276"/>
      <c r="E173" s="278">
        <f>'1 Budgetskema (UDFYLDES)'!B167</f>
        <v>0</v>
      </c>
      <c r="F173" s="18">
        <f>SUM('1 Budgetskema (UDFYLDES)'!D166:AV166)</f>
        <v>0</v>
      </c>
      <c r="G173" s="429"/>
      <c r="H173" s="489"/>
      <c r="I173" s="471"/>
      <c r="J173" s="471"/>
      <c r="K173" s="296"/>
      <c r="L173" s="296"/>
      <c r="M173" s="296"/>
      <c r="N173" s="296"/>
      <c r="O173" s="299"/>
      <c r="P173" s="308"/>
      <c r="Q173" s="285"/>
      <c r="R173" s="286"/>
      <c r="S173" s="286"/>
      <c r="T173" s="473" t="e">
        <f>((F$171-((E$182*F$171+C$183)-E$182)/E$182))*E173</f>
        <v>#VALUE!</v>
      </c>
      <c r="U173" s="569" t="e">
        <f>F$186*E173</f>
        <v>#VALUE!</v>
      </c>
      <c r="V173" s="473">
        <f>IFERROR(IF(E173=0,0,E173*G$171),0)</f>
        <v>0</v>
      </c>
      <c r="W173" s="468">
        <f>IF(E173=0,0,E173*F$170)</f>
        <v>0</v>
      </c>
      <c r="X173" s="468">
        <f t="shared" ref="X173:X182" si="41">IF(NOT(ISERROR(MATCH("Selvfinansieret",B$169,0))),0,IF(NOT(ISERROR(MATCH(B$169,AI$570:AI$572,0))),E173,IF(AND(D$183=0,C$183=0),W173,IF(AND(D$183&gt;0,C$183=0),U173,IF(AND(D$183&gt;0,C$183&gt;0,U173=0),0,IF(AND(V173&lt;&gt;0,V173&lt;U173),V173,U173))))))</f>
        <v>0</v>
      </c>
      <c r="Y173" s="247"/>
      <c r="Z173" s="247"/>
      <c r="AA173" s="247"/>
      <c r="AB173" s="376"/>
      <c r="AC173" s="247"/>
      <c r="AD173" s="247"/>
      <c r="AE173" s="247"/>
      <c r="AF173" s="247"/>
      <c r="AG173" s="247"/>
      <c r="AH173" s="247"/>
      <c r="AI173" s="247"/>
      <c r="AJ173" s="391"/>
      <c r="AK173" s="402"/>
      <c r="AL173" s="402"/>
      <c r="AM173" s="402"/>
      <c r="AN173" s="402"/>
      <c r="AO173" s="402"/>
      <c r="AP173" s="402"/>
      <c r="AQ173" s="402"/>
      <c r="AR173" s="402"/>
      <c r="AS173" s="402"/>
      <c r="AT173" s="402"/>
      <c r="AU173" s="402"/>
      <c r="AV173" s="402"/>
      <c r="AW173" s="402"/>
      <c r="AX173" s="402"/>
      <c r="AY173" s="402"/>
      <c r="AZ173" s="402"/>
      <c r="BA173" s="402"/>
      <c r="BB173" s="402"/>
      <c r="BC173" s="402"/>
      <c r="BD173" s="402"/>
      <c r="BE173" s="402"/>
      <c r="BF173" s="402"/>
      <c r="BG173" s="402"/>
      <c r="BH173" s="402"/>
      <c r="BI173" s="402"/>
      <c r="BJ173" s="402"/>
      <c r="BK173" s="402"/>
      <c r="BL173" s="402"/>
      <c r="BM173" s="402"/>
      <c r="BN173" s="402"/>
      <c r="BO173" s="402"/>
    </row>
    <row r="174" spans="1:67" ht="15" customHeight="1">
      <c r="A174" s="194" t="s">
        <v>3</v>
      </c>
      <c r="B174" s="277">
        <f>IFERROR(IF(E174=0,0,X174),0)</f>
        <v>0</v>
      </c>
      <c r="C174" s="277">
        <f t="shared" si="40"/>
        <v>0</v>
      </c>
      <c r="D174" s="277"/>
      <c r="E174" s="66">
        <f>'1 Budgetskema (UDFYLDES)'!B171</f>
        <v>0</v>
      </c>
      <c r="F174" s="68"/>
      <c r="G174" s="429"/>
      <c r="H174" s="489"/>
      <c r="I174" s="471"/>
      <c r="J174" s="471"/>
      <c r="K174" s="296"/>
      <c r="L174" s="296"/>
      <c r="M174" s="296"/>
      <c r="N174" s="296"/>
      <c r="O174" s="299"/>
      <c r="P174" s="309"/>
      <c r="Q174" s="315"/>
      <c r="R174" s="311"/>
      <c r="S174" s="286"/>
      <c r="T174" s="473" t="e">
        <f t="shared" ref="T174:T182" si="42">((F$171-((E$182*F$171+C$183)-E$182)/E$182))*E174</f>
        <v>#VALUE!</v>
      </c>
      <c r="U174" s="569" t="e">
        <f t="shared" ref="U174:U182" si="43">F$186*E174</f>
        <v>#VALUE!</v>
      </c>
      <c r="V174" s="473">
        <f t="shared" ref="V174:V182" si="44">IFERROR(IF(E174=0,0,E174*G$171),0)</f>
        <v>0</v>
      </c>
      <c r="W174" s="468">
        <f t="shared" ref="W174:W181" si="45">IF(E174=0,0,E174*F$170)</f>
        <v>0</v>
      </c>
      <c r="X174" s="468">
        <f t="shared" si="41"/>
        <v>0</v>
      </c>
      <c r="Y174" s="247"/>
      <c r="Z174" s="286"/>
      <c r="AA174" s="286"/>
      <c r="AB174" s="376"/>
      <c r="AC174" s="247"/>
      <c r="AD174" s="767" t="s">
        <v>101</v>
      </c>
      <c r="AE174" s="767"/>
      <c r="AF174" s="767"/>
      <c r="AG174" s="247"/>
      <c r="AH174" s="247"/>
      <c r="AI174" s="247"/>
      <c r="AJ174" s="391"/>
      <c r="AK174" s="402"/>
      <c r="AL174" s="402"/>
      <c r="AM174" s="402"/>
      <c r="AN174" s="402"/>
      <c r="AO174" s="402"/>
      <c r="AP174" s="402"/>
      <c r="AQ174" s="402"/>
      <c r="AR174" s="402"/>
      <c r="AS174" s="402"/>
      <c r="AT174" s="402"/>
      <c r="AU174" s="402"/>
      <c r="AV174" s="402"/>
      <c r="AW174" s="402"/>
      <c r="AX174" s="402"/>
      <c r="AY174" s="402"/>
      <c r="AZ174" s="402"/>
      <c r="BA174" s="402"/>
      <c r="BB174" s="402"/>
      <c r="BC174" s="402"/>
      <c r="BD174" s="402"/>
      <c r="BE174" s="402"/>
      <c r="BF174" s="402"/>
      <c r="BG174" s="402"/>
      <c r="BH174" s="402"/>
      <c r="BI174" s="402"/>
      <c r="BJ174" s="402"/>
      <c r="BK174" s="402"/>
      <c r="BL174" s="402"/>
      <c r="BM174" s="402"/>
      <c r="BN174" s="402"/>
      <c r="BO174" s="402"/>
    </row>
    <row r="175" spans="1:67" ht="15" customHeight="1">
      <c r="A175" s="194" t="s">
        <v>56</v>
      </c>
      <c r="B175" s="277">
        <f t="shared" ref="B175:B179" si="46">IFERROR(IF(E175=0,0,X175),0)</f>
        <v>0</v>
      </c>
      <c r="C175" s="277">
        <f t="shared" si="40"/>
        <v>0</v>
      </c>
      <c r="D175" s="277"/>
      <c r="E175" s="66">
        <f>'1 Budgetskema (UDFYLDES)'!B173</f>
        <v>0</v>
      </c>
      <c r="F175" s="68"/>
      <c r="G175" s="429"/>
      <c r="H175" s="489"/>
      <c r="I175" s="471"/>
      <c r="J175" s="471"/>
      <c r="K175" s="296"/>
      <c r="L175" s="296"/>
      <c r="M175" s="296"/>
      <c r="N175" s="296"/>
      <c r="O175" s="299"/>
      <c r="P175" s="309"/>
      <c r="Q175" s="315"/>
      <c r="R175" s="311"/>
      <c r="S175" s="286"/>
      <c r="T175" s="473" t="e">
        <f t="shared" si="42"/>
        <v>#VALUE!</v>
      </c>
      <c r="U175" s="569" t="e">
        <f t="shared" si="43"/>
        <v>#VALUE!</v>
      </c>
      <c r="V175" s="473">
        <f t="shared" si="44"/>
        <v>0</v>
      </c>
      <c r="W175" s="468">
        <f t="shared" si="45"/>
        <v>0</v>
      </c>
      <c r="X175" s="468">
        <f t="shared" si="41"/>
        <v>0</v>
      </c>
      <c r="Y175" s="247"/>
      <c r="Z175" s="286"/>
      <c r="AA175" s="286"/>
      <c r="AB175" s="376"/>
      <c r="AC175" s="247"/>
      <c r="AD175" s="247"/>
      <c r="AE175" s="247"/>
      <c r="AF175" s="247"/>
      <c r="AG175" s="247"/>
      <c r="AH175" s="247"/>
      <c r="AI175" s="247"/>
      <c r="AJ175" s="391"/>
      <c r="AK175" s="402"/>
      <c r="AL175" s="402"/>
      <c r="AM175" s="402"/>
      <c r="AN175" s="402"/>
      <c r="AO175" s="402"/>
      <c r="AP175" s="402"/>
      <c r="AQ175" s="402"/>
      <c r="AR175" s="402"/>
      <c r="AS175" s="402"/>
      <c r="AT175" s="402"/>
      <c r="AU175" s="402"/>
      <c r="AV175" s="402"/>
      <c r="AW175" s="402"/>
      <c r="AX175" s="402"/>
      <c r="AY175" s="402"/>
      <c r="AZ175" s="402"/>
      <c r="BA175" s="402"/>
      <c r="BB175" s="402"/>
      <c r="BC175" s="402"/>
      <c r="BD175" s="402"/>
      <c r="BE175" s="402"/>
      <c r="BF175" s="402"/>
      <c r="BG175" s="402"/>
      <c r="BH175" s="402"/>
      <c r="BI175" s="402"/>
      <c r="BJ175" s="402"/>
      <c r="BK175" s="402"/>
      <c r="BL175" s="402"/>
      <c r="BM175" s="402"/>
      <c r="BN175" s="402"/>
      <c r="BO175" s="402"/>
    </row>
    <row r="176" spans="1:67" ht="15" customHeight="1">
      <c r="A176" s="194" t="s">
        <v>24</v>
      </c>
      <c r="B176" s="277">
        <f t="shared" si="46"/>
        <v>0</v>
      </c>
      <c r="C176" s="277">
        <f t="shared" si="40"/>
        <v>0</v>
      </c>
      <c r="D176" s="277"/>
      <c r="E176" s="66">
        <f>'1 Budgetskema (UDFYLDES)'!B175</f>
        <v>0</v>
      </c>
      <c r="F176" s="68"/>
      <c r="G176" s="429"/>
      <c r="H176" s="489"/>
      <c r="I176" s="471"/>
      <c r="J176" s="471"/>
      <c r="K176" s="296"/>
      <c r="L176" s="296"/>
      <c r="M176" s="296"/>
      <c r="N176" s="296"/>
      <c r="O176" s="299"/>
      <c r="P176" s="309"/>
      <c r="Q176" s="315"/>
      <c r="R176" s="311"/>
      <c r="S176" s="286"/>
      <c r="T176" s="473" t="e">
        <f t="shared" si="42"/>
        <v>#VALUE!</v>
      </c>
      <c r="U176" s="569" t="e">
        <f t="shared" si="43"/>
        <v>#VALUE!</v>
      </c>
      <c r="V176" s="473">
        <f t="shared" si="44"/>
        <v>0</v>
      </c>
      <c r="W176" s="468">
        <f t="shared" si="45"/>
        <v>0</v>
      </c>
      <c r="X176" s="468">
        <f t="shared" si="41"/>
        <v>0</v>
      </c>
      <c r="Y176" s="247"/>
      <c r="Z176" s="286"/>
      <c r="AA176" s="286"/>
      <c r="AB176" s="464" t="s">
        <v>114</v>
      </c>
      <c r="AC176" s="464" t="s">
        <v>208</v>
      </c>
      <c r="AD176" s="464" t="s">
        <v>88</v>
      </c>
      <c r="AE176" s="464" t="s">
        <v>108</v>
      </c>
      <c r="AF176" s="464" t="s">
        <v>89</v>
      </c>
      <c r="AG176" s="464" t="s">
        <v>106</v>
      </c>
      <c r="AH176" s="464" t="s">
        <v>110</v>
      </c>
      <c r="AI176" s="464" t="s">
        <v>398</v>
      </c>
      <c r="AJ176" s="391"/>
      <c r="AK176" s="402"/>
      <c r="AL176" s="402"/>
      <c r="AM176" s="402"/>
      <c r="AN176" s="402"/>
      <c r="AO176" s="402"/>
      <c r="AP176" s="402"/>
      <c r="AQ176" s="402"/>
      <c r="AR176" s="402"/>
      <c r="AS176" s="402"/>
      <c r="AT176" s="402"/>
      <c r="AU176" s="402"/>
      <c r="AV176" s="402"/>
      <c r="AW176" s="402"/>
      <c r="AX176" s="402"/>
      <c r="AY176" s="402"/>
      <c r="AZ176" s="402"/>
      <c r="BA176" s="402"/>
      <c r="BB176" s="402"/>
      <c r="BC176" s="402"/>
      <c r="BD176" s="402"/>
      <c r="BE176" s="402"/>
      <c r="BF176" s="402"/>
      <c r="BG176" s="402"/>
      <c r="BH176" s="402"/>
      <c r="BI176" s="402"/>
      <c r="BJ176" s="402"/>
      <c r="BK176" s="402"/>
      <c r="BL176" s="402"/>
      <c r="BM176" s="402"/>
      <c r="BN176" s="402"/>
      <c r="BO176" s="402"/>
    </row>
    <row r="177" spans="1:67" ht="15" customHeight="1" thickBot="1">
      <c r="A177" s="194" t="s">
        <v>2</v>
      </c>
      <c r="B177" s="277">
        <f t="shared" si="46"/>
        <v>0</v>
      </c>
      <c r="C177" s="277">
        <f t="shared" si="40"/>
        <v>0</v>
      </c>
      <c r="D177" s="277"/>
      <c r="E177" s="66">
        <f>'1 Budgetskema (UDFYLDES)'!B177</f>
        <v>0</v>
      </c>
      <c r="F177" s="68"/>
      <c r="G177" s="429"/>
      <c r="H177" s="489"/>
      <c r="I177" s="471"/>
      <c r="J177" s="471"/>
      <c r="K177" s="296"/>
      <c r="L177" s="296"/>
      <c r="M177" s="296"/>
      <c r="N177" s="296"/>
      <c r="O177" s="299"/>
      <c r="P177" s="309"/>
      <c r="Q177" s="315"/>
      <c r="R177" s="311"/>
      <c r="S177" s="286"/>
      <c r="T177" s="473" t="e">
        <f t="shared" si="42"/>
        <v>#VALUE!</v>
      </c>
      <c r="U177" s="569" t="e">
        <f t="shared" si="43"/>
        <v>#VALUE!</v>
      </c>
      <c r="V177" s="473">
        <f t="shared" si="44"/>
        <v>0</v>
      </c>
      <c r="W177" s="468">
        <f t="shared" si="45"/>
        <v>0</v>
      </c>
      <c r="X177" s="468">
        <f t="shared" si="41"/>
        <v>0</v>
      </c>
      <c r="Y177" s="247"/>
      <c r="Z177" s="376" t="str">
        <f>IF(OR('1 Budgetskema (UDFYLDES)'!$B159="",'1 Budgetskema (UDFYLDES)'!$C159=""),"","Lille virksomhed")</f>
        <v/>
      </c>
      <c r="AA177" s="376" t="s">
        <v>98</v>
      </c>
      <c r="AB177" s="376" t="s">
        <v>90</v>
      </c>
      <c r="AC177" s="376" t="s">
        <v>390</v>
      </c>
      <c r="AD177" s="376" t="str">
        <f>IF('1 Budgetskema (UDFYLDES)'!$D159="","",IF('1 Budgetskema (UDFYLDES)'!$D159="Forsknings- og videnformidlingsinstitution","Forskning","Videnudvekslings- og informationsaktioner"))</f>
        <v/>
      </c>
      <c r="AE177" s="376" t="str">
        <f>IF('1 Budgetskema (UDFYLDES)'!$D159="","",IF('1 Budgetskema (UDFYLDES)'!$D159="Forsknings- og videnformidlingsinstitution","","Grundforskning"))</f>
        <v/>
      </c>
      <c r="AF177" s="470" t="str">
        <f>IF('1 Budgetskema (UDFYLDES)'!$D159="","","Netværk i akvakulturerhvervet")</f>
        <v/>
      </c>
      <c r="AG177" s="457" t="str">
        <f>IF(NOT(ISERROR(MATCH("Selvfinansieret",B$169,0))),"",IF(NOT(ISERROR(MATCH(B$169,{"ABER"},0))),$AD177,IF(NOT(ISERROR(MATCH(B$169,{"GBER"},0))),$AE177,IF(NOT(ISERROR(MATCH(B$169,{"FIBER"},0))),$AF177,IF(NOT(ISERROR(MATCH(B$169,{"Ej statsstøtte"},0))),$AB177,IF(NOT(ISERROR(MATCH(B$169,{"De minimis (Landbrug)"},0))),$AC177,IF(NOT(ISERROR(MATCH(B$169,{"De minimis (Generel)"},0))),$AC177,IF(NOT(ISERROR(MATCH(B$169,{"De minimis (Fiskeri og akvakultur)"},0))),$AC177,""))))))))</f>
        <v/>
      </c>
      <c r="AH177" s="300" t="str">
        <f>IF('1 Budgetskema (UDFYLDES)'!$D159="","",IF('1 Budgetskema (UDFYLDES)'!$D159="Offentlig institution","Ej statsstøtte","ABER"))</f>
        <v/>
      </c>
      <c r="AI177" s="247" t="s">
        <v>88</v>
      </c>
      <c r="AJ177" s="391"/>
      <c r="AK177" s="402"/>
      <c r="AL177" s="402"/>
      <c r="AM177" s="402"/>
      <c r="AN177" s="402"/>
      <c r="AO177" s="402"/>
      <c r="AP177" s="402"/>
      <c r="AQ177" s="402"/>
      <c r="AR177" s="402"/>
      <c r="AS177" s="402"/>
      <c r="AT177" s="402"/>
      <c r="AU177" s="402"/>
      <c r="AV177" s="402"/>
      <c r="AW177" s="402"/>
      <c r="AX177" s="402"/>
      <c r="AY177" s="402"/>
      <c r="AZ177" s="402"/>
      <c r="BA177" s="402"/>
      <c r="BB177" s="402"/>
      <c r="BC177" s="402"/>
      <c r="BD177" s="402"/>
      <c r="BE177" s="402"/>
      <c r="BF177" s="402"/>
      <c r="BG177" s="402"/>
      <c r="BH177" s="402"/>
      <c r="BI177" s="402"/>
      <c r="BJ177" s="402"/>
      <c r="BK177" s="402"/>
      <c r="BL177" s="402"/>
      <c r="BM177" s="402"/>
      <c r="BN177" s="402"/>
      <c r="BO177" s="402"/>
    </row>
    <row r="178" spans="1:67" ht="15" customHeight="1">
      <c r="A178" s="194" t="s">
        <v>10</v>
      </c>
      <c r="B178" s="277">
        <f t="shared" si="46"/>
        <v>0</v>
      </c>
      <c r="C178" s="277">
        <f t="shared" si="40"/>
        <v>0</v>
      </c>
      <c r="D178" s="277"/>
      <c r="E178" s="66">
        <f>'1 Budgetskema (UDFYLDES)'!B179</f>
        <v>0</v>
      </c>
      <c r="F178" s="68"/>
      <c r="G178" s="429"/>
      <c r="H178" s="489"/>
      <c r="I178" s="471"/>
      <c r="J178" s="496" t="s">
        <v>400</v>
      </c>
      <c r="K178" s="497"/>
      <c r="L178" s="498"/>
      <c r="M178" s="296"/>
      <c r="N178" s="296"/>
      <c r="O178" s="299"/>
      <c r="P178" s="309"/>
      <c r="Q178" s="315"/>
      <c r="R178" s="311"/>
      <c r="S178" s="286"/>
      <c r="T178" s="473" t="e">
        <f t="shared" si="42"/>
        <v>#VALUE!</v>
      </c>
      <c r="U178" s="569" t="e">
        <f t="shared" si="43"/>
        <v>#VALUE!</v>
      </c>
      <c r="V178" s="473">
        <f t="shared" si="44"/>
        <v>0</v>
      </c>
      <c r="W178" s="468">
        <f t="shared" si="45"/>
        <v>0</v>
      </c>
      <c r="X178" s="468">
        <f t="shared" si="41"/>
        <v>0</v>
      </c>
      <c r="Y178" s="457"/>
      <c r="Z178" s="376" t="str">
        <f>IF(OR('1 Budgetskema (UDFYLDES)'!$B159="",'1 Budgetskema (UDFYLDES)'!$C159=""),"","Mellemstor virksomhed")</f>
        <v/>
      </c>
      <c r="AA178" s="376" t="s">
        <v>99</v>
      </c>
      <c r="AB178" s="376" t="s">
        <v>91</v>
      </c>
      <c r="AC178" s="2" t="s">
        <v>391</v>
      </c>
      <c r="AD178" s="376" t="str">
        <f>IF('1 Budgetskema (UDFYLDES)'!$D159="","",IF('1 Budgetskema (UDFYLDES)'!$D159="Forsknings- og videnformidlingsinstitution","Udvikling","Konsulentbistand"))</f>
        <v/>
      </c>
      <c r="AE178" s="376" t="str">
        <f>IF('1 Budgetskema (UDFYLDES)'!$D159="","",IF('1 Budgetskema (UDFYLDES)'!$D159="Forsknings- og videnformidlingsinstitution","","Industriel forskning"))</f>
        <v/>
      </c>
      <c r="AF178" s="470" t="str">
        <f>IF('1 Budgetskema (UDFYLDES)'!$D159="","","Konsulentbistand")</f>
        <v/>
      </c>
      <c r="AG178" s="457" t="str">
        <f>IF(NOT(ISERROR(MATCH("Selvfinansieret",B$169,0))),"",IF(NOT(ISERROR(MATCH(B$169,{"ABER"},0))),$AD178,IF(NOT(ISERROR(MATCH(B$169,{"GBER"},0))),$AE178,IF(NOT(ISERROR(MATCH(B$169,{"FIBER"},0))),$AF178,IF(NOT(ISERROR(MATCH(B$169,{"Ej statsstøtte"},0))),$AB178,IF(NOT(ISERROR(MATCH(B$169,{"De minimis (Landbrug)"},0))),$AC178,IF(NOT(ISERROR(MATCH(B$169,{"De minimis (Generel)"},0))),$AC178,IF(NOT(ISERROR(MATCH(B$169,{"De minimis (Fiskeri og akvakultur)"},0))),$AC178,""))))))))</f>
        <v/>
      </c>
      <c r="AH178" s="300" t="str">
        <f>IF('1 Budgetskema (UDFYLDES)'!$D159="","",IF('1 Budgetskema (UDFYLDES)'!$D159="Offentlig institution",$AI180,IF('1 Budgetskema (UDFYLDES)'!$D159="Forsknings- og videnformidlingsinstitution",$AI183,$AI178)))</f>
        <v/>
      </c>
      <c r="AI178" s="247" t="s">
        <v>108</v>
      </c>
      <c r="AJ178" s="391"/>
      <c r="AK178" s="402"/>
      <c r="AL178" s="402"/>
      <c r="AM178" s="402"/>
      <c r="AN178" s="402"/>
      <c r="AO178" s="402"/>
      <c r="AP178" s="402"/>
      <c r="AQ178" s="402"/>
      <c r="AR178" s="402"/>
      <c r="AS178" s="402"/>
      <c r="AT178" s="402"/>
      <c r="AU178" s="402"/>
      <c r="AV178" s="402"/>
      <c r="AW178" s="402"/>
      <c r="AX178" s="402"/>
      <c r="AY178" s="402"/>
      <c r="AZ178" s="402"/>
      <c r="BA178" s="402"/>
      <c r="BB178" s="402"/>
      <c r="BC178" s="402"/>
      <c r="BD178" s="402"/>
      <c r="BE178" s="402"/>
      <c r="BF178" s="402"/>
      <c r="BG178" s="402"/>
      <c r="BH178" s="402"/>
      <c r="BI178" s="402"/>
      <c r="BJ178" s="402"/>
      <c r="BK178" s="402"/>
      <c r="BL178" s="402"/>
      <c r="BM178" s="402"/>
      <c r="BN178" s="402"/>
      <c r="BO178" s="402"/>
    </row>
    <row r="179" spans="1:67" ht="15.75" customHeight="1">
      <c r="A179" s="194" t="s">
        <v>55</v>
      </c>
      <c r="B179" s="277">
        <f t="shared" si="46"/>
        <v>0</v>
      </c>
      <c r="C179" s="277">
        <f t="shared" si="40"/>
        <v>0</v>
      </c>
      <c r="D179" s="277"/>
      <c r="E179" s="66">
        <f>'1 Budgetskema (UDFYLDES)'!B181</f>
        <v>0</v>
      </c>
      <c r="F179" s="68"/>
      <c r="G179" s="429"/>
      <c r="H179" s="489"/>
      <c r="I179" s="471"/>
      <c r="J179" s="500" t="str">
        <f>IF(OR($B169=AI180,$B169=AI181,$B169=AI182),"","Ja")</f>
        <v>Ja</v>
      </c>
      <c r="K179" s="493" t="b">
        <f>AND($T$3,OR('1 Budgetskema (UDFYLDES)'!D161="Nej",'1 Budgetskema (UDFYLDES)'!D161=""))</f>
        <v>1</v>
      </c>
      <c r="L179" s="499"/>
      <c r="M179" s="296"/>
      <c r="N179" s="296"/>
      <c r="O179" s="299"/>
      <c r="P179" s="309"/>
      <c r="Q179" s="315"/>
      <c r="R179" s="311"/>
      <c r="S179" s="286"/>
      <c r="T179" s="473" t="e">
        <f t="shared" si="42"/>
        <v>#VALUE!</v>
      </c>
      <c r="U179" s="569" t="e">
        <f t="shared" si="43"/>
        <v>#VALUE!</v>
      </c>
      <c r="V179" s="473">
        <f t="shared" si="44"/>
        <v>0</v>
      </c>
      <c r="W179" s="468">
        <f t="shared" si="45"/>
        <v>0</v>
      </c>
      <c r="X179" s="468">
        <f t="shared" si="41"/>
        <v>0</v>
      </c>
      <c r="Y179" s="457"/>
      <c r="Z179" s="376" t="str">
        <f>IF(OR('1 Budgetskema (UDFYLDES)'!$B159="",'1 Budgetskema (UDFYLDES)'!$C159=""),"","Stor virksomhed")</f>
        <v/>
      </c>
      <c r="AA179" s="376"/>
      <c r="AB179" s="376" t="s">
        <v>92</v>
      </c>
      <c r="AC179" s="376" t="s">
        <v>206</v>
      </c>
      <c r="AD179" s="376" t="str">
        <f>IF('1 Budgetskema (UDFYLDES)'!$D159="","",IF('1 Budgetskema (UDFYLDES)'!$D159="Forsknings- og videnformidlingsinstitution","Videnudvekslings- og informationsaktioner","Fremstødsforanstaltninger"))</f>
        <v/>
      </c>
      <c r="AE179" s="376" t="str">
        <f>IF('1 Budgetskema (UDFYLDES)'!$D159="","",IF('1 Budgetskema (UDFYLDES)'!$D159="Forsknings- og videnformidlingsinstitution","","Eksperimentel udvikling"))</f>
        <v/>
      </c>
      <c r="AF179" s="472" t="str">
        <f>IF('1 Budgetskema (UDFYLDES)'!$D159="","","Afsætningsforanstaltninger")</f>
        <v/>
      </c>
      <c r="AG179" s="457" t="str">
        <f>IF(NOT(ISERROR(MATCH("Selvfinansieret",B$169,0))),"",IF(NOT(ISERROR(MATCH(B$169,{"ABER"},0))),$AD179,IF(NOT(ISERROR(MATCH(B$169,{"GBER"},0))),$AE179,IF(NOT(ISERROR(MATCH(B$169,{"FIBER"},0))),$AF179,IF(NOT(ISERROR(MATCH(B$169,{"Ej statsstøtte"},0))),$AB179,IF(NOT(ISERROR(MATCH(B$169,{"De minimis (Landbrug)"},0))),$AC179,IF(NOT(ISERROR(MATCH(B$169,{"De minimis (Generel)"},0))),$AC179,IF(NOT(ISERROR(MATCH(B$169,{"De minimis (Fiskeri og akvakultur)"},0))),$AC179,""))))))))</f>
        <v/>
      </c>
      <c r="AH179" s="300" t="str">
        <f>IF('1 Budgetskema (UDFYLDES)'!$D159="","",IF(OR('1 Budgetskema (UDFYLDES)'!$D159="Forsknings- og videnformidlingsinstitution",'1 Budgetskema (UDFYLDES)'!$D159="Stor virksomhed"),$AI180,IF('1 Budgetskema (UDFYLDES)'!$D159="Offentlig institution",$AI181,"FIBER")))</f>
        <v/>
      </c>
      <c r="AI179" s="247" t="s">
        <v>89</v>
      </c>
      <c r="AJ179" s="391"/>
      <c r="AK179" s="402"/>
      <c r="AL179" s="402"/>
      <c r="AM179" s="402"/>
      <c r="AN179" s="402"/>
      <c r="AO179" s="402"/>
      <c r="AP179" s="402"/>
      <c r="AQ179" s="402"/>
      <c r="AR179" s="402"/>
      <c r="AS179" s="402"/>
      <c r="AT179" s="402"/>
      <c r="AU179" s="402"/>
      <c r="AV179" s="402"/>
      <c r="AW179" s="402"/>
      <c r="AX179" s="402"/>
      <c r="AY179" s="402"/>
      <c r="AZ179" s="402"/>
      <c r="BA179" s="402"/>
      <c r="BB179" s="402"/>
      <c r="BC179" s="402"/>
      <c r="BD179" s="402"/>
      <c r="BE179" s="402"/>
      <c r="BF179" s="402"/>
      <c r="BG179" s="402"/>
      <c r="BH179" s="402"/>
      <c r="BI179" s="402"/>
      <c r="BJ179" s="402"/>
      <c r="BK179" s="402"/>
      <c r="BL179" s="402"/>
      <c r="BM179" s="402"/>
      <c r="BN179" s="402"/>
      <c r="BO179" s="402"/>
    </row>
    <row r="180" spans="1:67" ht="15" customHeight="1">
      <c r="A180" s="268" t="s">
        <v>13</v>
      </c>
      <c r="B180" s="66">
        <f>SUM(B173+B174+B175+B176-B177-B178+B179)</f>
        <v>0</v>
      </c>
      <c r="C180" s="66">
        <f>SUM(C173+C174+C175+C176-C177-C178+C179)</f>
        <v>0</v>
      </c>
      <c r="D180" s="66"/>
      <c r="E180" s="66">
        <f>SUM(B180:C180)</f>
        <v>0</v>
      </c>
      <c r="F180" s="188"/>
      <c r="G180" s="429"/>
      <c r="H180" s="489"/>
      <c r="I180" s="471"/>
      <c r="J180" s="500" t="str">
        <f>IF(OR($B169=AI180,$B169=AI181,$B169=AI182),"","Nej")</f>
        <v>Nej</v>
      </c>
      <c r="K180" s="493"/>
      <c r="L180" s="499"/>
      <c r="M180" s="296"/>
      <c r="N180" s="296"/>
      <c r="O180" s="301"/>
      <c r="P180" s="457"/>
      <c r="Q180" s="376"/>
      <c r="R180" s="376"/>
      <c r="S180" s="376"/>
      <c r="T180" s="473" t="e">
        <f t="shared" si="42"/>
        <v>#VALUE!</v>
      </c>
      <c r="U180" s="569" t="e">
        <f t="shared" si="43"/>
        <v>#VALUE!</v>
      </c>
      <c r="V180" s="473">
        <f t="shared" si="44"/>
        <v>0</v>
      </c>
      <c r="W180" s="468">
        <f t="shared" si="45"/>
        <v>0</v>
      </c>
      <c r="X180" s="468">
        <f t="shared" si="41"/>
        <v>0</v>
      </c>
      <c r="Y180" s="457"/>
      <c r="Z180" s="376" t="str">
        <f>IF(OR('1 Budgetskema (UDFYLDES)'!$B159="",'1 Budgetskema (UDFYLDES)'!$C159=""),"","Forsknings- og videnformidlingsinstitution")</f>
        <v/>
      </c>
      <c r="AA180" s="376"/>
      <c r="AB180" s="376" t="s">
        <v>93</v>
      </c>
      <c r="AC180" s="376" t="s">
        <v>85</v>
      </c>
      <c r="AD180" s="376" t="str">
        <f>IF('1 Budgetskema (UDFYLDES)'!$D159="","",IF(OR('1 Budgetskema (UDFYLDES)'!$D159="Forsknings- og videnformidlingsinstitution",'1 Budgetskema (UDFYLDES)'!$D159="Stor virksomhed"),"","Deltagelse i kvalitetsordninger"))</f>
        <v/>
      </c>
      <c r="AE180" s="376" t="str">
        <f>IF('1 Budgetskema (UDFYLDES)'!$D159="","",IF('1 Budgetskema (UDFYLDES)'!$D159="Forsknings- og videnformidlingsinstitution","","Gennemførlighedsundersøgelser"))</f>
        <v/>
      </c>
      <c r="AF180" s="462" t="str">
        <f>""</f>
        <v/>
      </c>
      <c r="AG180" s="457" t="str">
        <f>IF(NOT(ISERROR(MATCH("Selvfinansieret",B$169,0))),"",IF(NOT(ISERROR(MATCH(B$169,{"ABER"},0))),$AD180,IF(NOT(ISERROR(MATCH(B$169,{"GBER"},0))),$AE180,IF(NOT(ISERROR(MATCH(B$169,{"FIBER"},0))),$AF180,IF(NOT(ISERROR(MATCH(B$169,{"Ej statsstøtte"},0))),$AB180,IF(NOT(ISERROR(MATCH(B$169,{"De minimis (Landbrug)"},0))),$AC180,IF(NOT(ISERROR(MATCH(B$169,{"De minimis (Generel)"},0))),$AC180,IF(NOT(ISERROR(MATCH(B$169,{"De minimis (Fiskeri og akvakultur)"},0))),$AC180,""))))))))</f>
        <v/>
      </c>
      <c r="AH180" s="300" t="str">
        <f>IF('1 Budgetskema (UDFYLDES)'!$D159="","",IF(OR('1 Budgetskema (UDFYLDES)'!$D159="Forsknings- og videnformidlingsinstitution",'1 Budgetskema (UDFYLDES)'!$D159="Stor virksomhed"),$AI181,IF('1 Budgetskema (UDFYLDES)'!$D159="Offentlig institution",$AI182,"De minimis (Landbrug)")))</f>
        <v/>
      </c>
      <c r="AI180" s="247" t="s">
        <v>63</v>
      </c>
      <c r="AJ180" s="391"/>
      <c r="AK180" s="402"/>
      <c r="AL180" s="402"/>
      <c r="AM180" s="402"/>
      <c r="AN180" s="402"/>
      <c r="AO180" s="402"/>
      <c r="AP180" s="402"/>
      <c r="AQ180" s="402"/>
      <c r="AR180" s="402"/>
      <c r="AS180" s="402"/>
      <c r="AT180" s="402"/>
      <c r="AU180" s="402"/>
      <c r="AV180" s="402"/>
      <c r="AW180" s="402"/>
      <c r="AX180" s="402"/>
      <c r="AY180" s="402"/>
      <c r="AZ180" s="402"/>
      <c r="BA180" s="402"/>
      <c r="BB180" s="402"/>
      <c r="BC180" s="402"/>
      <c r="BD180" s="402"/>
      <c r="BE180" s="402"/>
      <c r="BF180" s="402"/>
      <c r="BG180" s="402"/>
      <c r="BH180" s="402"/>
      <c r="BI180" s="402"/>
      <c r="BJ180" s="402"/>
      <c r="BK180" s="402"/>
      <c r="BL180" s="402"/>
      <c r="BM180" s="402"/>
      <c r="BN180" s="402"/>
      <c r="BO180" s="402"/>
    </row>
    <row r="181" spans="1:67" ht="15.75" customHeight="1" thickBot="1">
      <c r="A181" s="269" t="s">
        <v>1</v>
      </c>
      <c r="B181" s="277">
        <f>IFERROR(IF(E181=0,0,X181),0)</f>
        <v>0</v>
      </c>
      <c r="C181" s="277">
        <f>IFERROR(E181-B181,0)</f>
        <v>0</v>
      </c>
      <c r="D181" s="277"/>
      <c r="E181" s="66">
        <f>'1 Budgetskema (UDFYLDES)'!B183</f>
        <v>0</v>
      </c>
      <c r="F181" s="68"/>
      <c r="G181" s="429"/>
      <c r="H181" s="489"/>
      <c r="I181" s="471"/>
      <c r="J181" s="500"/>
      <c r="K181" s="493"/>
      <c r="L181" s="499"/>
      <c r="M181" s="296"/>
      <c r="N181" s="296"/>
      <c r="O181" s="299"/>
      <c r="P181" s="457"/>
      <c r="Q181" s="376"/>
      <c r="R181" s="376"/>
      <c r="S181" s="376"/>
      <c r="T181" s="473" t="e">
        <f t="shared" si="42"/>
        <v>#VALUE!</v>
      </c>
      <c r="U181" s="569" t="e">
        <f t="shared" si="43"/>
        <v>#VALUE!</v>
      </c>
      <c r="V181" s="473">
        <f t="shared" si="44"/>
        <v>0</v>
      </c>
      <c r="W181" s="468">
        <f t="shared" si="45"/>
        <v>0</v>
      </c>
      <c r="X181" s="468">
        <f t="shared" si="41"/>
        <v>0</v>
      </c>
      <c r="Y181" s="457"/>
      <c r="Z181" s="376" t="str">
        <f>IF(OR('1 Budgetskema (UDFYLDES)'!$B159="",'1 Budgetskema (UDFYLDES)'!$C159=""),"","Offentlig institution")</f>
        <v/>
      </c>
      <c r="AA181" s="376"/>
      <c r="AB181" s="376" t="s">
        <v>360</v>
      </c>
      <c r="AC181" s="376" t="s">
        <v>384</v>
      </c>
      <c r="AD181" s="376" t="str">
        <f>IF('1 Budgetskema (UDFYLDES)'!$D159="","",IF(OR('1 Budgetskema (UDFYLDES)'!$D159="Forsknings- og videnformidlingsinstitution",'1 Budgetskema (UDFYLDES)'!$D159="Stor virksomhed"),"","Ny Deltagelse i kvalitetsordninger"))</f>
        <v/>
      </c>
      <c r="AE181" s="376" t="str">
        <f>IF('1 Budgetskema (UDFYLDES)'!$D159="","",IF('1 Budgetskema (UDFYLDES)'!$D159="Forsknings- og videnformidlingsinstitution","","Uddannelse"))</f>
        <v/>
      </c>
      <c r="AF181" s="462" t="str">
        <f>""</f>
        <v/>
      </c>
      <c r="AG181" s="457" t="str">
        <f>IF(NOT(ISERROR(MATCH("Selvfinansieret",B$169,0))),"",IF(NOT(ISERROR(MATCH(B$169,{"ABER"},0))),$AD181,IF(NOT(ISERROR(MATCH(B$169,{"GBER"},0))),$AE181,IF(NOT(ISERROR(MATCH(B$169,{"FIBER"},0))),$AF181,IF(NOT(ISERROR(MATCH(B$169,{"Ej statsstøtte"},0))),$AB181,IF(NOT(ISERROR(MATCH(B$169,{"De minimis (Landbrug)"},0))),$AC181,IF(NOT(ISERROR(MATCH(B$169,{"De minimis (Generel)"},0))),$AC181,IF(NOT(ISERROR(MATCH(B$169,{"De minimis (Fiskeri og akvakultur)"},0))),$AC181,""))))))))</f>
        <v/>
      </c>
      <c r="AH181" s="300" t="str">
        <f>IF('1 Budgetskema (UDFYLDES)'!$D159="","",IF(OR('1 Budgetskema (UDFYLDES)'!$D159="Forsknings- og videnformidlingsinstitution",'1 Budgetskema (UDFYLDES)'!$D159="Stor virksomhed"),$AI182,IF('1 Budgetskema (UDFYLDES)'!$D159="Offentlig institution",$AI184,"De minimis (Generel)")))</f>
        <v/>
      </c>
      <c r="AI181" s="247" t="s">
        <v>397</v>
      </c>
      <c r="AJ181" s="391"/>
      <c r="AK181" s="402"/>
      <c r="AL181" s="402"/>
      <c r="AM181" s="402"/>
      <c r="AN181" s="402"/>
      <c r="AO181" s="402"/>
      <c r="AP181" s="402"/>
      <c r="AQ181" s="402"/>
      <c r="AR181" s="402"/>
      <c r="AS181" s="402"/>
      <c r="AT181" s="402"/>
      <c r="AU181" s="402"/>
      <c r="AV181" s="402"/>
      <c r="AW181" s="402"/>
      <c r="AX181" s="402"/>
      <c r="AY181" s="402"/>
      <c r="AZ181" s="402"/>
      <c r="BA181" s="402"/>
      <c r="BB181" s="402"/>
      <c r="BC181" s="402"/>
      <c r="BD181" s="402"/>
      <c r="BE181" s="402"/>
      <c r="BF181" s="402"/>
      <c r="BG181" s="402"/>
      <c r="BH181" s="402"/>
      <c r="BI181" s="402"/>
      <c r="BJ181" s="402"/>
      <c r="BK181" s="402"/>
      <c r="BL181" s="402"/>
      <c r="BM181" s="402"/>
      <c r="BN181" s="402"/>
      <c r="BO181" s="402"/>
    </row>
    <row r="182" spans="1:67" ht="15.75" customHeight="1" thickBot="1">
      <c r="A182" s="177" t="s">
        <v>0</v>
      </c>
      <c r="B182" s="551">
        <f>IF(B180+B181&lt;=0,0,B180+B181)</f>
        <v>0</v>
      </c>
      <c r="C182" s="551">
        <f>IF(C180+C181&lt;=0,0,C180+C181)</f>
        <v>0</v>
      </c>
      <c r="D182" s="279"/>
      <c r="E182" s="273">
        <f>SUM(E173+E174+E175+E176-E177-E178+E179)+E181</f>
        <v>0</v>
      </c>
      <c r="F182" s="264"/>
      <c r="G182" s="429"/>
      <c r="H182" s="489"/>
      <c r="I182" s="471"/>
      <c r="J182" s="501"/>
      <c r="K182" s="502"/>
      <c r="L182" s="503"/>
      <c r="M182" s="296"/>
      <c r="N182" s="296"/>
      <c r="O182" s="301"/>
      <c r="P182" s="457"/>
      <c r="Q182" s="376"/>
      <c r="R182" s="376"/>
      <c r="S182" s="376"/>
      <c r="T182" s="473" t="e">
        <f t="shared" si="42"/>
        <v>#VALUE!</v>
      </c>
      <c r="U182" s="569" t="e">
        <f t="shared" si="43"/>
        <v>#VALUE!</v>
      </c>
      <c r="V182" s="473">
        <f t="shared" si="44"/>
        <v>0</v>
      </c>
      <c r="W182" s="473"/>
      <c r="X182" s="468">
        <f t="shared" si="41"/>
        <v>0</v>
      </c>
      <c r="Y182" s="457"/>
      <c r="Z182" s="286"/>
      <c r="AA182" s="286"/>
      <c r="AB182" s="376" t="str">
        <f>""</f>
        <v/>
      </c>
      <c r="AC182" s="376" t="s">
        <v>95</v>
      </c>
      <c r="AD182" s="376" t="str">
        <f>""</f>
        <v/>
      </c>
      <c r="AE182" s="376" t="str">
        <f>IF('1 Budgetskema (UDFYLDES)'!$D159="","",IF('1 Budgetskema (UDFYLDES)'!$D159="Forsknings- og videnformidlingsinstitution","","Støtte til innovationsklynger"))</f>
        <v/>
      </c>
      <c r="AF182" s="462" t="str">
        <f>""</f>
        <v/>
      </c>
      <c r="AG182" s="457" t="str">
        <f>IF(NOT(ISERROR(MATCH("Selvfinansieret",B$169,0))),"",IF(NOT(ISERROR(MATCH(B$169,{"ABER"},0))),$AD182,IF(NOT(ISERROR(MATCH(B$169,{"GBER"},0))),$AE182,IF(NOT(ISERROR(MATCH(B$169,{"FIBER"},0))),$AF182,IF(NOT(ISERROR(MATCH(B$169,{"Ej statsstøtte"},0))),$AB182,IF(NOT(ISERROR(MATCH(B$169,{"De minimis (Landbrug)"},0))),$AC182,IF(NOT(ISERROR(MATCH(B$169,{"De minimis (Generel)"},0))),$AC182,IF(NOT(ISERROR(MATCH(B$169,{"De minimis (Fiskeri og akvakultur)"},0))),$AC182,""))))))))</f>
        <v/>
      </c>
      <c r="AH182" s="300" t="str">
        <f>IF(OR('1 Budgetskema (UDFYLDES)'!$D159="",'1 Budgetskema (UDFYLDES)'!$D159="Offentlig institution"),"",IF(OR('1 Budgetskema (UDFYLDES)'!$D159="Forsknings- og videnformidlingsinstitution",'1 Budgetskema (UDFYLDES)'!$D159="Stor virksomhed"),$AI184,"De minimis (Fiskeri og akvakultur)"))</f>
        <v/>
      </c>
      <c r="AI182" s="247" t="s">
        <v>64</v>
      </c>
      <c r="AJ182" s="391"/>
      <c r="AK182" s="402"/>
      <c r="AL182" s="402"/>
      <c r="AM182" s="402"/>
      <c r="AN182" s="402"/>
      <c r="AO182" s="402"/>
      <c r="AP182" s="402"/>
      <c r="AQ182" s="402"/>
      <c r="AR182" s="402"/>
      <c r="AS182" s="402"/>
      <c r="AT182" s="402"/>
      <c r="AU182" s="402"/>
      <c r="AV182" s="402"/>
      <c r="AW182" s="402"/>
      <c r="AX182" s="402"/>
      <c r="AY182" s="402"/>
      <c r="AZ182" s="402"/>
      <c r="BA182" s="402"/>
      <c r="BB182" s="402"/>
      <c r="BC182" s="402"/>
      <c r="BD182" s="402"/>
      <c r="BE182" s="402"/>
      <c r="BF182" s="402"/>
      <c r="BG182" s="402"/>
      <c r="BH182" s="402"/>
      <c r="BI182" s="402"/>
      <c r="BJ182" s="402"/>
      <c r="BK182" s="402"/>
      <c r="BL182" s="402"/>
      <c r="BM182" s="402"/>
      <c r="BN182" s="402"/>
      <c r="BO182" s="402"/>
    </row>
    <row r="183" spans="1:67" s="2" customFormat="1" ht="15.75" thickBot="1">
      <c r="A183" s="549" t="s">
        <v>426</v>
      </c>
      <c r="B183" s="280">
        <f>B182</f>
        <v>0</v>
      </c>
      <c r="C183" s="552">
        <f>'1 Budgetskema (UDFYLDES)'!E161</f>
        <v>0</v>
      </c>
      <c r="D183" s="552">
        <f>'1 Budgetskema (UDFYLDES)'!F161</f>
        <v>0</v>
      </c>
      <c r="E183" s="283">
        <f>SUM(B173+B174+B175+B176-B177-B178+B179)</f>
        <v>0</v>
      </c>
      <c r="F183" s="189"/>
      <c r="G183" s="430"/>
      <c r="H183" s="430"/>
      <c r="I183" s="474"/>
      <c r="J183" s="493" t="s">
        <v>430</v>
      </c>
      <c r="K183" s="299"/>
      <c r="L183" s="299"/>
      <c r="M183" s="299"/>
      <c r="N183" s="299"/>
      <c r="O183" s="301"/>
      <c r="P183" s="457"/>
      <c r="Q183" s="376"/>
      <c r="R183" s="376"/>
      <c r="S183" s="376"/>
      <c r="T183" s="473"/>
      <c r="U183" s="473"/>
      <c r="V183" s="473"/>
      <c r="W183" s="473"/>
      <c r="X183" s="468"/>
      <c r="Y183" s="457"/>
      <c r="Z183" s="300"/>
      <c r="AA183" s="300"/>
      <c r="AB183" s="376" t="str">
        <f>""</f>
        <v/>
      </c>
      <c r="AC183" s="376" t="s">
        <v>86</v>
      </c>
      <c r="AD183" s="462" t="str">
        <f>""</f>
        <v/>
      </c>
      <c r="AE183" s="376" t="str">
        <f>IF('1 Budgetskema (UDFYLDES)'!$D159="","",IF(OR('1 Budgetskema (UDFYLDES)'!$D159="Forsknings- og videnformidlingsinstitution",'1 Budgetskema (UDFYLDES)'!$D159="Stor virksomhed"),"","Konsulentbistand"))</f>
        <v/>
      </c>
      <c r="AF183" s="462" t="str">
        <f>""</f>
        <v/>
      </c>
      <c r="AG183" s="457" t="str">
        <f>IF(NOT(ISERROR(MATCH("Selvfinansieret",B$169,0))),"",IF(NOT(ISERROR(MATCH(B$169,{"ABER"},0))),$AD183,IF(NOT(ISERROR(MATCH(B$169,{"GBER"},0))),$AE183,IF(NOT(ISERROR(MATCH(B$169,{"FIBER"},0))),$AF183,IF(NOT(ISERROR(MATCH(B$169,{"Ej statsstøtte"},0))),$AB183,IF(NOT(ISERROR(MATCH(B$169,{"De minimis (Landbrug)"},0))),$AC183,IF(NOT(ISERROR(MATCH(B$169,{"De minimis (Generel)"},0))),$AC183,IF(NOT(ISERROR(MATCH(B$169,{"De minimis (Fiskeri og akvakultur)"},0))),$AC183,""))))))))</f>
        <v/>
      </c>
      <c r="AH183" s="300" t="str">
        <f>IF(OR('1 Budgetskema (UDFYLDES)'!$D159="",'1 Budgetskema (UDFYLDES)'!$D159="Offentlig institution",'1 Budgetskema (UDFYLDES)'!$D159="Forsknings- og videnformidlingsinstitution",'1 Budgetskema (UDFYLDES)'!$D159="Stor virksomhed"),"","Selvfinansieret")</f>
        <v/>
      </c>
      <c r="AI183" s="247" t="s">
        <v>115</v>
      </c>
      <c r="AJ183" s="391"/>
      <c r="AK183" s="402"/>
      <c r="AL183" s="402"/>
      <c r="AM183" s="402"/>
      <c r="AN183" s="402"/>
      <c r="AO183" s="402"/>
      <c r="AP183" s="402"/>
      <c r="AQ183" s="402"/>
      <c r="AR183" s="402"/>
      <c r="AS183" s="402"/>
      <c r="AT183" s="402"/>
      <c r="AU183" s="402"/>
      <c r="AV183" s="402"/>
      <c r="AW183" s="402"/>
      <c r="AX183" s="402"/>
      <c r="AY183" s="402"/>
      <c r="AZ183" s="402"/>
      <c r="BA183" s="402"/>
      <c r="BB183" s="402"/>
      <c r="BC183" s="402"/>
      <c r="BD183" s="402"/>
      <c r="BE183" s="402"/>
      <c r="BF183" s="402"/>
      <c r="BG183" s="402"/>
      <c r="BH183" s="402"/>
      <c r="BI183" s="402"/>
      <c r="BJ183" s="402"/>
      <c r="BK183" s="402"/>
      <c r="BL183" s="402"/>
      <c r="BM183" s="402"/>
      <c r="BN183" s="402"/>
      <c r="BO183" s="402"/>
    </row>
    <row r="184" spans="1:67" s="2" customFormat="1" ht="15.75" thickBot="1">
      <c r="A184" s="393"/>
      <c r="B184" s="394"/>
      <c r="C184" s="394"/>
      <c r="D184" s="394"/>
      <c r="E184" s="408"/>
      <c r="F184" s="407"/>
      <c r="G184" s="430"/>
      <c r="H184" s="430"/>
      <c r="I184" s="474"/>
      <c r="J184" s="299" t="b">
        <f>OR(AND('1 Budgetskema (UDFYLDES)'!A159&gt;1,'1 Budgetskema (UDFYLDES)'!A159&lt;1000000000),'1 Budgetskema (UDFYLDES)'!A159&gt;9999999999)</f>
        <v>0</v>
      </c>
      <c r="K184" s="299"/>
      <c r="L184" s="299"/>
      <c r="M184" s="299"/>
      <c r="N184" s="299"/>
      <c r="O184" s="301"/>
      <c r="P184" s="457"/>
      <c r="Q184" s="376"/>
      <c r="R184" s="376"/>
      <c r="S184" s="376"/>
      <c r="T184" s="473"/>
      <c r="U184" s="473"/>
      <c r="V184" s="473"/>
      <c r="W184" s="473"/>
      <c r="X184" s="468"/>
      <c r="Y184" s="457"/>
      <c r="Z184" s="285"/>
      <c r="AA184" s="291"/>
      <c r="AB184" s="286" t="str">
        <f>""</f>
        <v/>
      </c>
      <c r="AC184" s="376" t="s">
        <v>87</v>
      </c>
      <c r="AD184" s="247" t="str">
        <f>""</f>
        <v/>
      </c>
      <c r="AE184" s="376" t="str">
        <f>IF('1 Budgetskema (UDFYLDES)'!$D159="","",IF(OR('1 Budgetskema (UDFYLDES)'!$D159="Forsknings- og videnformidlingsinstitution",'1 Budgetskema (UDFYLDES)'!$D159="Stor virksomhed"),"","Deltagelse i messer"))</f>
        <v/>
      </c>
      <c r="AF184" s="462" t="str">
        <f>""</f>
        <v/>
      </c>
      <c r="AG184" s="457" t="str">
        <f>IF(NOT(ISERROR(MATCH("Selvfinansieret",B$169,0))),"",IF(NOT(ISERROR(MATCH(B$169,{"ABER"},0))),$AD184,IF(NOT(ISERROR(MATCH(B$169,{"GBER"},0))),$AE184,IF(NOT(ISERROR(MATCH(B$169,{"FIBER"},0))),$AF184,IF(NOT(ISERROR(MATCH(B$169,{"Ej statsstøtte"},0))),$AB184,IF(NOT(ISERROR(MATCH(B$169,{"De minimis (Landbrug)"},0))),$AC184,IF(NOT(ISERROR(MATCH(B$169,{"De minimis (Generel)"},0))),$AC184,IF(NOT(ISERROR(MATCH(B$169,{"De minimis (Fiskeri og akvakultur)"},0))),$AC184,""))))))))</f>
        <v/>
      </c>
      <c r="AH184" s="300"/>
      <c r="AI184" s="247" t="s">
        <v>107</v>
      </c>
      <c r="AJ184" s="391"/>
      <c r="AK184" s="402"/>
      <c r="AL184" s="402"/>
      <c r="AM184" s="402"/>
      <c r="AN184" s="402"/>
      <c r="AO184" s="402"/>
      <c r="AP184" s="402"/>
      <c r="AQ184" s="402"/>
      <c r="AR184" s="402"/>
      <c r="AS184" s="402"/>
      <c r="AT184" s="402"/>
      <c r="AU184" s="402"/>
      <c r="AV184" s="402"/>
      <c r="AW184" s="402"/>
      <c r="AX184" s="402"/>
      <c r="AY184" s="402"/>
      <c r="AZ184" s="402"/>
      <c r="BA184" s="402"/>
      <c r="BB184" s="402"/>
      <c r="BC184" s="402"/>
      <c r="BD184" s="402"/>
      <c r="BE184" s="402"/>
      <c r="BF184" s="402"/>
      <c r="BG184" s="402"/>
      <c r="BH184" s="402"/>
      <c r="BI184" s="402"/>
      <c r="BJ184" s="402"/>
      <c r="BK184" s="402"/>
      <c r="BL184" s="402"/>
      <c r="BM184" s="402"/>
      <c r="BN184" s="402"/>
      <c r="BO184" s="402"/>
    </row>
    <row r="185" spans="1:67" s="2" customFormat="1" ht="15">
      <c r="A185" s="396"/>
      <c r="B185" s="397"/>
      <c r="C185" s="397"/>
      <c r="D185" s="397"/>
      <c r="E185" s="523" t="s">
        <v>402</v>
      </c>
      <c r="F185" s="271" t="str">
        <f>F170</f>
        <v/>
      </c>
      <c r="G185" s="430"/>
      <c r="H185" s="430"/>
      <c r="I185" s="474"/>
      <c r="J185" s="474"/>
      <c r="K185" s="299"/>
      <c r="L185" s="299"/>
      <c r="M185" s="299"/>
      <c r="N185" s="299"/>
      <c r="O185" s="299"/>
      <c r="P185" s="301"/>
      <c r="Q185" s="376"/>
      <c r="R185" s="376"/>
      <c r="S185" s="376"/>
      <c r="T185" s="473"/>
      <c r="U185" s="473"/>
      <c r="V185" s="473"/>
      <c r="W185" s="473"/>
      <c r="X185" s="473"/>
      <c r="Y185" s="457"/>
      <c r="Z185" s="457"/>
      <c r="AA185" s="247"/>
      <c r="AB185" s="286" t="str">
        <f>""</f>
        <v/>
      </c>
      <c r="AC185" s="376" t="s">
        <v>97</v>
      </c>
      <c r="AD185" s="247" t="str">
        <f>""</f>
        <v/>
      </c>
      <c r="AE185" s="247" t="str">
        <f>""</f>
        <v/>
      </c>
      <c r="AF185" s="462" t="str">
        <f>""</f>
        <v/>
      </c>
      <c r="AG185" s="457" t="str">
        <f>IF(NOT(ISERROR(MATCH("Selvfinansieret",B$169,0))),"",IF(NOT(ISERROR(MATCH(B$169,{"ABER"},0))),$AD185,IF(NOT(ISERROR(MATCH(B$169,{"GBER"},0))),$AE185,IF(NOT(ISERROR(MATCH(B$169,{"FIBER"},0))),$AF185,IF(NOT(ISERROR(MATCH(B$169,{"Ej statsstøtte"},0))),$AB185,IF(NOT(ISERROR(MATCH(B$169,{"De minimis (Landbrug)"},0))),$AC185,IF(NOT(ISERROR(MATCH(B$169,{"De minimis (Generel)"},0))),$AC185,IF(NOT(ISERROR(MATCH(B$169,{"De minimis (Fiskeri og akvakultur)"},0))),$AC185,""))))))))</f>
        <v/>
      </c>
      <c r="AH185" s="247"/>
      <c r="AI185" s="247"/>
      <c r="AJ185" s="391"/>
      <c r="AK185" s="402"/>
      <c r="AL185" s="402"/>
      <c r="AM185" s="402"/>
      <c r="AN185" s="402"/>
      <c r="AO185" s="402"/>
      <c r="AP185" s="402"/>
      <c r="AQ185" s="402"/>
      <c r="AR185" s="402"/>
      <c r="AS185" s="402"/>
      <c r="AT185" s="402"/>
      <c r="AU185" s="402"/>
      <c r="AV185" s="402"/>
      <c r="AW185" s="402"/>
      <c r="AX185" s="402"/>
      <c r="AY185" s="402"/>
      <c r="AZ185" s="402"/>
      <c r="BA185" s="402"/>
      <c r="BB185" s="402"/>
      <c r="BC185" s="402"/>
      <c r="BD185" s="402"/>
      <c r="BE185" s="402"/>
      <c r="BF185" s="402"/>
      <c r="BG185" s="402"/>
      <c r="BH185" s="402"/>
      <c r="BI185" s="402"/>
      <c r="BJ185" s="402"/>
      <c r="BK185" s="402"/>
      <c r="BL185" s="402"/>
      <c r="BM185" s="402"/>
      <c r="BN185" s="402"/>
      <c r="BO185" s="402"/>
    </row>
    <row r="186" spans="1:67" s="2" customFormat="1" ht="15">
      <c r="A186" s="396"/>
      <c r="B186" s="397"/>
      <c r="C186" s="397"/>
      <c r="D186" s="397"/>
      <c r="E186" s="524" t="s">
        <v>405</v>
      </c>
      <c r="F186" s="272" t="str">
        <f>IFERROR(IF(G171="",G172,IF(G171&lt;=0,0,IF(AND(G171&lt;F171,G172&lt;F171,G171&gt;0,G172&gt;0),(F171-(F171-G171)-(F171-G172)),G171))),"")</f>
        <v/>
      </c>
      <c r="G186" s="430"/>
      <c r="H186" s="430"/>
      <c r="I186" s="474"/>
      <c r="J186" s="474"/>
      <c r="K186" s="299"/>
      <c r="L186" s="299"/>
      <c r="M186" s="299"/>
      <c r="N186" s="299"/>
      <c r="O186" s="299"/>
      <c r="P186" s="301"/>
      <c r="Q186" s="376"/>
      <c r="R186" s="376"/>
      <c r="S186" s="376"/>
      <c r="T186" s="473"/>
      <c r="U186" s="473"/>
      <c r="V186" s="473"/>
      <c r="W186" s="473"/>
      <c r="X186" s="473"/>
      <c r="Y186" s="457"/>
      <c r="Z186" s="247"/>
      <c r="AA186" s="247"/>
      <c r="AB186" s="286" t="str">
        <f>""</f>
        <v/>
      </c>
      <c r="AC186" s="376" t="s">
        <v>109</v>
      </c>
      <c r="AD186" s="247" t="str">
        <f>""</f>
        <v/>
      </c>
      <c r="AE186" s="247" t="str">
        <f>""</f>
        <v/>
      </c>
      <c r="AF186" s="462" t="str">
        <f>""</f>
        <v/>
      </c>
      <c r="AG186" s="457" t="str">
        <f>IF(NOT(ISERROR(MATCH("Selvfinansieret",B$169,0))),"",IF(NOT(ISERROR(MATCH(B$169,{"ABER"},0))),$AD186,IF(NOT(ISERROR(MATCH(B$169,{"GBER"},0))),$AE186,IF(NOT(ISERROR(MATCH(B$169,{"FIBER"},0))),$AF186,IF(NOT(ISERROR(MATCH(B$169,{"Ej statsstøtte"},0))),$AB186,IF(NOT(ISERROR(MATCH(B$169,{"De minimis (Landbrug)"},0))),$AC186,IF(NOT(ISERROR(MATCH(B$169,{"De minimis (Generel)"},0))),$AC186,IF(NOT(ISERROR(MATCH(B$169,{"De minimis (Fiskeri og akvakultur)"},0))),$AC186,""))))))))</f>
        <v/>
      </c>
      <c r="AH186" s="247"/>
      <c r="AI186" s="247"/>
      <c r="AJ186" s="391"/>
      <c r="AK186" s="402"/>
      <c r="AL186" s="402"/>
      <c r="AM186" s="402"/>
      <c r="AN186" s="402"/>
      <c r="AO186" s="402"/>
      <c r="AP186" s="402"/>
      <c r="AQ186" s="402"/>
      <c r="AR186" s="402"/>
      <c r="AS186" s="402"/>
      <c r="AT186" s="402"/>
      <c r="AU186" s="402"/>
      <c r="AV186" s="402"/>
      <c r="AW186" s="402"/>
      <c r="AX186" s="402"/>
      <c r="AY186" s="402"/>
      <c r="AZ186" s="402"/>
      <c r="BA186" s="402"/>
      <c r="BB186" s="402"/>
      <c r="BC186" s="402"/>
      <c r="BD186" s="402"/>
      <c r="BE186" s="402"/>
      <c r="BF186" s="402"/>
      <c r="BG186" s="402"/>
      <c r="BH186" s="402"/>
      <c r="BI186" s="402"/>
      <c r="BJ186" s="402"/>
      <c r="BK186" s="402"/>
      <c r="BL186" s="402"/>
      <c r="BM186" s="402"/>
      <c r="BN186" s="402"/>
      <c r="BO186" s="402"/>
    </row>
    <row r="187" spans="1:67" ht="15">
      <c r="A187" s="406"/>
      <c r="B187" s="400"/>
      <c r="C187" s="400"/>
      <c r="D187" s="400"/>
      <c r="E187" s="525" t="s">
        <v>404</v>
      </c>
      <c r="F187" s="265" t="str">
        <f>IF($F168="","",IF($F168="Forsknings- og videnformidlingsinstitution",0.44,0.3))</f>
        <v/>
      </c>
      <c r="G187" s="431"/>
      <c r="H187" s="431"/>
      <c r="I187" s="475"/>
      <c r="J187" s="475"/>
      <c r="K187" s="304"/>
      <c r="L187" s="304"/>
      <c r="M187" s="304"/>
      <c r="N187" s="304"/>
      <c r="O187" s="304"/>
      <c r="P187" s="457"/>
      <c r="Q187" s="376"/>
      <c r="R187" s="376"/>
      <c r="S187" s="376"/>
      <c r="T187" s="473"/>
      <c r="U187" s="473"/>
      <c r="V187" s="473"/>
      <c r="W187" s="473"/>
      <c r="X187" s="473"/>
      <c r="Y187" s="247"/>
      <c r="Z187" s="247"/>
      <c r="AA187" s="247"/>
      <c r="AB187" s="247"/>
      <c r="AC187" s="247"/>
      <c r="AD187" s="247"/>
      <c r="AE187" s="247"/>
      <c r="AF187" s="247"/>
      <c r="AG187" s="247"/>
      <c r="AH187" s="247"/>
      <c r="AI187" s="247"/>
      <c r="AJ187" s="391"/>
      <c r="AK187" s="402"/>
      <c r="AL187" s="402"/>
      <c r="AM187" s="402"/>
      <c r="AN187" s="402"/>
      <c r="AO187" s="402"/>
      <c r="AP187" s="402"/>
      <c r="AQ187" s="402"/>
      <c r="AR187" s="402"/>
      <c r="AS187" s="402"/>
      <c r="AT187" s="402"/>
      <c r="AU187" s="402"/>
      <c r="AV187" s="402"/>
      <c r="AW187" s="402"/>
      <c r="AX187" s="402"/>
      <c r="AY187" s="402"/>
      <c r="AZ187" s="402"/>
      <c r="BA187" s="402"/>
      <c r="BB187" s="402"/>
      <c r="BC187" s="402"/>
      <c r="BD187" s="402"/>
      <c r="BE187" s="402"/>
      <c r="BF187" s="402"/>
      <c r="BG187" s="402"/>
      <c r="BH187" s="402"/>
      <c r="BI187" s="402"/>
      <c r="BJ187" s="402"/>
      <c r="BK187" s="402"/>
      <c r="BL187" s="402"/>
      <c r="BM187" s="402"/>
      <c r="BN187" s="402"/>
      <c r="BO187" s="402"/>
    </row>
    <row r="188" spans="1:67" ht="15.75" thickBot="1">
      <c r="A188" s="447" t="s">
        <v>51</v>
      </c>
      <c r="B188" s="448">
        <f>IFERROR(E182/$E$15,0)</f>
        <v>0</v>
      </c>
      <c r="C188" s="400"/>
      <c r="D188" s="400"/>
      <c r="E188" s="526" t="s">
        <v>403</v>
      </c>
      <c r="F188" s="266">
        <f>'1 Budgetskema (UDFYLDES)'!$C183</f>
        <v>0</v>
      </c>
      <c r="G188" s="431"/>
      <c r="H188" s="431"/>
      <c r="I188" s="475"/>
      <c r="J188" s="475"/>
      <c r="K188" s="304"/>
      <c r="L188" s="304"/>
      <c r="M188" s="304"/>
      <c r="N188" s="304"/>
      <c r="O188" s="304"/>
      <c r="P188" s="457"/>
      <c r="Q188" s="376"/>
      <c r="R188" s="376"/>
      <c r="S188" s="376"/>
      <c r="T188" s="473"/>
      <c r="U188" s="473"/>
      <c r="V188" s="473"/>
      <c r="W188" s="473"/>
      <c r="X188" s="473"/>
      <c r="Y188" s="247"/>
      <c r="Z188" s="247"/>
      <c r="AA188" s="247"/>
      <c r="AB188" s="247"/>
      <c r="AC188" s="247"/>
      <c r="AD188" s="247"/>
      <c r="AE188" s="247"/>
      <c r="AF188" s="247"/>
      <c r="AG188" s="247"/>
      <c r="AH188" s="247"/>
      <c r="AI188" s="247"/>
      <c r="AJ188" s="391"/>
      <c r="AK188" s="402"/>
      <c r="AL188" s="402"/>
      <c r="AM188" s="402"/>
      <c r="AN188" s="402"/>
      <c r="AO188" s="402"/>
      <c r="AP188" s="402"/>
      <c r="AQ188" s="402"/>
      <c r="AR188" s="402"/>
      <c r="AS188" s="402"/>
      <c r="AT188" s="402"/>
      <c r="AU188" s="402"/>
      <c r="AV188" s="402"/>
      <c r="AW188" s="402"/>
      <c r="AX188" s="402"/>
      <c r="AY188" s="402"/>
      <c r="AZ188" s="402"/>
      <c r="BA188" s="402"/>
      <c r="BB188" s="402"/>
      <c r="BC188" s="402"/>
      <c r="BD188" s="402"/>
      <c r="BE188" s="402"/>
      <c r="BF188" s="402"/>
      <c r="BG188" s="402"/>
      <c r="BH188" s="402"/>
      <c r="BI188" s="402"/>
      <c r="BJ188" s="402"/>
      <c r="BK188" s="402"/>
      <c r="BL188" s="402"/>
      <c r="BM188" s="402"/>
      <c r="BN188" s="402"/>
      <c r="BO188" s="402"/>
    </row>
    <row r="189" spans="1:67" ht="15.75" thickBot="1">
      <c r="A189" s="398"/>
      <c r="B189" s="399"/>
      <c r="C189" s="391"/>
      <c r="D189" s="391"/>
      <c r="E189" s="409"/>
      <c r="F189" s="403"/>
      <c r="G189" s="431"/>
      <c r="H189" s="431"/>
      <c r="I189" s="475"/>
      <c r="J189" s="475"/>
      <c r="K189" s="304"/>
      <c r="L189" s="304"/>
      <c r="M189" s="304"/>
      <c r="N189" s="304"/>
      <c r="O189" s="304"/>
      <c r="P189" s="457"/>
      <c r="Q189" s="376"/>
      <c r="R189" s="376"/>
      <c r="S189" s="376"/>
      <c r="T189" s="473"/>
      <c r="U189" s="473"/>
      <c r="V189" s="473"/>
      <c r="W189" s="473"/>
      <c r="X189" s="473"/>
      <c r="Y189" s="247"/>
      <c r="Z189" s="247"/>
      <c r="AA189" s="247"/>
      <c r="AB189" s="247"/>
      <c r="AC189" s="376"/>
      <c r="AD189" s="247"/>
      <c r="AE189" s="247"/>
      <c r="AF189" s="247"/>
      <c r="AG189" s="247"/>
      <c r="AH189" s="247"/>
      <c r="AI189" s="247"/>
      <c r="AJ189" s="391"/>
      <c r="AK189" s="402"/>
      <c r="AL189" s="402"/>
      <c r="AM189" s="402"/>
      <c r="AN189" s="402"/>
      <c r="AO189" s="402"/>
      <c r="AP189" s="402"/>
      <c r="AQ189" s="402"/>
      <c r="AR189" s="402"/>
      <c r="AS189" s="402"/>
      <c r="AT189" s="402"/>
      <c r="AU189" s="402"/>
      <c r="AV189" s="402"/>
      <c r="AW189" s="402"/>
      <c r="AX189" s="402"/>
      <c r="AY189" s="402"/>
      <c r="AZ189" s="402"/>
      <c r="BA189" s="402"/>
      <c r="BB189" s="402"/>
      <c r="BC189" s="402"/>
      <c r="BD189" s="402"/>
      <c r="BE189" s="402"/>
      <c r="BF189" s="402"/>
      <c r="BG189" s="402"/>
      <c r="BH189" s="402"/>
      <c r="BI189" s="402"/>
      <c r="BJ189" s="402"/>
      <c r="BK189" s="402"/>
      <c r="BL189" s="402"/>
      <c r="BM189" s="402"/>
      <c r="BN189" s="402"/>
      <c r="BO189" s="402"/>
    </row>
    <row r="190" spans="1:67" ht="15" hidden="1">
      <c r="A190" s="398"/>
      <c r="B190" s="399"/>
      <c r="C190" s="391"/>
      <c r="D190" s="391"/>
      <c r="E190" s="409"/>
      <c r="F190" s="403"/>
      <c r="G190" s="431"/>
      <c r="H190" s="431"/>
      <c r="I190" s="475"/>
      <c r="J190" s="475"/>
      <c r="K190" s="304"/>
      <c r="L190" s="304"/>
      <c r="M190" s="304"/>
      <c r="N190" s="304"/>
      <c r="O190" s="304"/>
      <c r="P190" s="457"/>
      <c r="Q190" s="376"/>
      <c r="R190" s="376"/>
      <c r="S190" s="376"/>
      <c r="T190" s="473"/>
      <c r="U190" s="473"/>
      <c r="V190" s="473"/>
      <c r="W190" s="473"/>
      <c r="X190" s="473"/>
      <c r="Y190" s="247"/>
      <c r="Z190" s="247"/>
      <c r="AA190" s="247"/>
      <c r="AB190" s="247"/>
      <c r="AC190" s="376"/>
      <c r="AD190" s="247"/>
      <c r="AE190" s="247"/>
      <c r="AF190" s="247"/>
      <c r="AG190" s="247"/>
      <c r="AH190" s="247"/>
      <c r="AI190" s="247"/>
      <c r="AJ190" s="391"/>
      <c r="AK190" s="402"/>
      <c r="AL190" s="402"/>
      <c r="AM190" s="402"/>
      <c r="AN190" s="402"/>
      <c r="AO190" s="402"/>
      <c r="AP190" s="402"/>
      <c r="AQ190" s="402"/>
      <c r="AR190" s="402"/>
      <c r="AS190" s="402"/>
      <c r="AT190" s="402"/>
      <c r="AU190" s="402"/>
      <c r="AV190" s="402"/>
      <c r="AW190" s="402"/>
      <c r="AX190" s="402"/>
      <c r="AY190" s="402"/>
      <c r="AZ190" s="402"/>
      <c r="BA190" s="402"/>
      <c r="BB190" s="402"/>
      <c r="BC190" s="402"/>
      <c r="BD190" s="402"/>
      <c r="BE190" s="402"/>
      <c r="BF190" s="402"/>
      <c r="BG190" s="402"/>
      <c r="BH190" s="402"/>
      <c r="BI190" s="402"/>
      <c r="BJ190" s="402"/>
      <c r="BK190" s="402"/>
      <c r="BL190" s="402"/>
      <c r="BM190" s="402"/>
      <c r="BN190" s="402"/>
      <c r="BO190" s="402"/>
    </row>
    <row r="191" spans="1:67" ht="15" hidden="1">
      <c r="A191" s="398"/>
      <c r="B191" s="399"/>
      <c r="C191" s="391"/>
      <c r="D191" s="391"/>
      <c r="E191" s="409"/>
      <c r="F191" s="403"/>
      <c r="G191" s="431"/>
      <c r="H191" s="431"/>
      <c r="I191" s="475"/>
      <c r="J191" s="475"/>
      <c r="K191" s="304"/>
      <c r="L191" s="304"/>
      <c r="M191" s="304"/>
      <c r="N191" s="304"/>
      <c r="O191" s="304"/>
      <c r="P191" s="457"/>
      <c r="Q191" s="376"/>
      <c r="R191" s="376"/>
      <c r="S191" s="376"/>
      <c r="T191" s="473"/>
      <c r="U191" s="473"/>
      <c r="V191" s="473"/>
      <c r="W191" s="473"/>
      <c r="X191" s="473"/>
      <c r="Y191" s="247"/>
      <c r="Z191" s="247"/>
      <c r="AA191" s="247"/>
      <c r="AB191" s="247"/>
      <c r="AC191" s="376"/>
      <c r="AD191" s="247"/>
      <c r="AE191" s="247"/>
      <c r="AF191" s="247"/>
      <c r="AG191" s="247"/>
      <c r="AH191" s="247"/>
      <c r="AI191" s="247"/>
      <c r="AJ191" s="391"/>
      <c r="AK191" s="402"/>
      <c r="AL191" s="402"/>
      <c r="AM191" s="402"/>
      <c r="AN191" s="402"/>
      <c r="AO191" s="402"/>
      <c r="AP191" s="402"/>
      <c r="AQ191" s="402"/>
      <c r="AR191" s="402"/>
      <c r="AS191" s="402"/>
      <c r="AT191" s="402"/>
      <c r="AU191" s="402"/>
      <c r="AV191" s="402"/>
      <c r="AW191" s="402"/>
      <c r="AX191" s="402"/>
      <c r="AY191" s="402"/>
      <c r="AZ191" s="402"/>
      <c r="BA191" s="402"/>
      <c r="BB191" s="402"/>
      <c r="BC191" s="402"/>
      <c r="BD191" s="402"/>
      <c r="BE191" s="402"/>
      <c r="BF191" s="402"/>
      <c r="BG191" s="402"/>
      <c r="BH191" s="402"/>
      <c r="BI191" s="402"/>
      <c r="BJ191" s="402"/>
      <c r="BK191" s="402"/>
      <c r="BL191" s="402"/>
      <c r="BM191" s="402"/>
      <c r="BN191" s="402"/>
      <c r="BO191" s="402"/>
    </row>
    <row r="192" spans="1:67" ht="15" hidden="1">
      <c r="A192" s="398"/>
      <c r="B192" s="399"/>
      <c r="C192" s="391"/>
      <c r="D192" s="391"/>
      <c r="E192" s="409"/>
      <c r="F192" s="403"/>
      <c r="G192" s="431"/>
      <c r="H192" s="431"/>
      <c r="I192" s="475"/>
      <c r="J192" s="475"/>
      <c r="K192" s="304"/>
      <c r="L192" s="304"/>
      <c r="M192" s="304"/>
      <c r="N192" s="304"/>
      <c r="O192" s="304"/>
      <c r="P192" s="457"/>
      <c r="Q192" s="376"/>
      <c r="R192" s="376"/>
      <c r="S192" s="376"/>
      <c r="T192" s="473"/>
      <c r="U192" s="473"/>
      <c r="V192" s="473"/>
      <c r="W192" s="473"/>
      <c r="X192" s="473"/>
      <c r="Y192" s="247"/>
      <c r="Z192" s="247"/>
      <c r="AA192" s="247"/>
      <c r="AB192" s="247"/>
      <c r="AC192" s="376"/>
      <c r="AD192" s="247"/>
      <c r="AE192" s="247"/>
      <c r="AF192" s="247"/>
      <c r="AG192" s="247"/>
      <c r="AH192" s="247"/>
      <c r="AI192" s="247"/>
      <c r="AJ192" s="391"/>
      <c r="AK192" s="402"/>
      <c r="AL192" s="402"/>
      <c r="AM192" s="402"/>
      <c r="AN192" s="402"/>
      <c r="AO192" s="402"/>
      <c r="AP192" s="402"/>
      <c r="AQ192" s="402"/>
      <c r="AR192" s="402"/>
      <c r="AS192" s="402"/>
      <c r="AT192" s="402"/>
      <c r="AU192" s="402"/>
      <c r="AV192" s="402"/>
      <c r="AW192" s="402"/>
      <c r="AX192" s="402"/>
      <c r="AY192" s="402"/>
      <c r="AZ192" s="402"/>
      <c r="BA192" s="402"/>
      <c r="BB192" s="402"/>
      <c r="BC192" s="402"/>
      <c r="BD192" s="402"/>
      <c r="BE192" s="402"/>
      <c r="BF192" s="402"/>
      <c r="BG192" s="402"/>
      <c r="BH192" s="402"/>
      <c r="BI192" s="402"/>
      <c r="BJ192" s="402"/>
      <c r="BK192" s="402"/>
      <c r="BL192" s="402"/>
      <c r="BM192" s="402"/>
      <c r="BN192" s="402"/>
      <c r="BO192" s="402"/>
    </row>
    <row r="193" spans="1:67" ht="15" hidden="1">
      <c r="A193" s="398"/>
      <c r="B193" s="399"/>
      <c r="C193" s="391"/>
      <c r="D193" s="391"/>
      <c r="E193" s="409"/>
      <c r="F193" s="403"/>
      <c r="G193" s="431"/>
      <c r="H193" s="431"/>
      <c r="I193" s="475"/>
      <c r="J193" s="475"/>
      <c r="K193" s="304"/>
      <c r="L193" s="304"/>
      <c r="M193" s="304"/>
      <c r="N193" s="304"/>
      <c r="O193" s="304"/>
      <c r="P193" s="457"/>
      <c r="Q193" s="376"/>
      <c r="R193" s="376"/>
      <c r="S193" s="376"/>
      <c r="T193" s="473"/>
      <c r="U193" s="473"/>
      <c r="V193" s="473"/>
      <c r="W193" s="473"/>
      <c r="X193" s="473"/>
      <c r="Y193" s="247"/>
      <c r="Z193" s="247"/>
      <c r="AA193" s="247"/>
      <c r="AB193" s="247"/>
      <c r="AC193" s="376"/>
      <c r="AD193" s="247"/>
      <c r="AE193" s="247"/>
      <c r="AF193" s="247"/>
      <c r="AG193" s="247"/>
      <c r="AH193" s="247"/>
      <c r="AI193" s="247"/>
      <c r="AJ193" s="391"/>
      <c r="AK193" s="402"/>
      <c r="AL193" s="402"/>
      <c r="AM193" s="402"/>
      <c r="AN193" s="402"/>
      <c r="AO193" s="402"/>
      <c r="AP193" s="402"/>
      <c r="AQ193" s="402"/>
      <c r="AR193" s="402"/>
      <c r="AS193" s="402"/>
      <c r="AT193" s="402"/>
      <c r="AU193" s="402"/>
      <c r="AV193" s="402"/>
      <c r="AW193" s="402"/>
      <c r="AX193" s="402"/>
      <c r="AY193" s="402"/>
      <c r="AZ193" s="402"/>
      <c r="BA193" s="402"/>
      <c r="BB193" s="402"/>
      <c r="BC193" s="402"/>
      <c r="BD193" s="402"/>
      <c r="BE193" s="402"/>
      <c r="BF193" s="402"/>
      <c r="BG193" s="402"/>
      <c r="BH193" s="402"/>
      <c r="BI193" s="402"/>
      <c r="BJ193" s="402"/>
      <c r="BK193" s="402"/>
      <c r="BL193" s="402"/>
      <c r="BM193" s="402"/>
      <c r="BN193" s="402"/>
      <c r="BO193" s="402"/>
    </row>
    <row r="194" spans="1:67" ht="15" hidden="1">
      <c r="A194" s="398"/>
      <c r="B194" s="399"/>
      <c r="C194" s="391"/>
      <c r="D194" s="391"/>
      <c r="E194" s="409"/>
      <c r="F194" s="403"/>
      <c r="G194" s="431"/>
      <c r="H194" s="431"/>
      <c r="I194" s="475"/>
      <c r="J194" s="475"/>
      <c r="K194" s="304"/>
      <c r="L194" s="304"/>
      <c r="M194" s="304"/>
      <c r="N194" s="304"/>
      <c r="O194" s="304"/>
      <c r="P194" s="457"/>
      <c r="Q194" s="376"/>
      <c r="R194" s="376"/>
      <c r="S194" s="376"/>
      <c r="T194" s="473"/>
      <c r="U194" s="473"/>
      <c r="V194" s="473"/>
      <c r="W194" s="473"/>
      <c r="X194" s="473"/>
      <c r="Y194" s="247"/>
      <c r="Z194" s="247"/>
      <c r="AA194" s="247"/>
      <c r="AB194" s="247"/>
      <c r="AC194" s="376"/>
      <c r="AD194" s="247"/>
      <c r="AE194" s="247"/>
      <c r="AF194" s="247"/>
      <c r="AG194" s="247"/>
      <c r="AH194" s="247"/>
      <c r="AI194" s="247"/>
      <c r="AJ194" s="391"/>
      <c r="AK194" s="402"/>
      <c r="AL194" s="402"/>
      <c r="AM194" s="402"/>
      <c r="AN194" s="402"/>
      <c r="AO194" s="402"/>
      <c r="AP194" s="402"/>
      <c r="AQ194" s="402"/>
      <c r="AR194" s="402"/>
      <c r="AS194" s="402"/>
      <c r="AT194" s="402"/>
      <c r="AU194" s="402"/>
      <c r="AV194" s="402"/>
      <c r="AW194" s="402"/>
      <c r="AX194" s="402"/>
      <c r="AY194" s="402"/>
      <c r="AZ194" s="402"/>
      <c r="BA194" s="402"/>
      <c r="BB194" s="402"/>
      <c r="BC194" s="402"/>
      <c r="BD194" s="402"/>
      <c r="BE194" s="402"/>
      <c r="BF194" s="402"/>
      <c r="BG194" s="402"/>
      <c r="BH194" s="402"/>
      <c r="BI194" s="402"/>
      <c r="BJ194" s="402"/>
      <c r="BK194" s="402"/>
      <c r="BL194" s="402"/>
      <c r="BM194" s="402"/>
      <c r="BN194" s="402"/>
      <c r="BO194" s="402"/>
    </row>
    <row r="195" spans="1:67" ht="15" hidden="1">
      <c r="A195" s="398"/>
      <c r="B195" s="399"/>
      <c r="C195" s="391"/>
      <c r="D195" s="391"/>
      <c r="E195" s="409"/>
      <c r="F195" s="403"/>
      <c r="G195" s="431"/>
      <c r="H195" s="431"/>
      <c r="I195" s="475"/>
      <c r="J195" s="475"/>
      <c r="K195" s="304"/>
      <c r="L195" s="304"/>
      <c r="M195" s="304"/>
      <c r="N195" s="304"/>
      <c r="O195" s="304"/>
      <c r="P195" s="457"/>
      <c r="Q195" s="376"/>
      <c r="R195" s="376"/>
      <c r="S195" s="376"/>
      <c r="T195" s="473"/>
      <c r="U195" s="473"/>
      <c r="V195" s="473"/>
      <c r="W195" s="473"/>
      <c r="X195" s="473"/>
      <c r="Y195" s="247"/>
      <c r="Z195" s="247"/>
      <c r="AA195" s="247"/>
      <c r="AB195" s="247"/>
      <c r="AC195" s="376"/>
      <c r="AD195" s="247"/>
      <c r="AE195" s="247"/>
      <c r="AF195" s="247"/>
      <c r="AG195" s="247"/>
      <c r="AH195" s="247"/>
      <c r="AI195" s="247"/>
      <c r="AJ195" s="391"/>
      <c r="AK195" s="402"/>
      <c r="AL195" s="402"/>
      <c r="AM195" s="402"/>
      <c r="AN195" s="402"/>
      <c r="AO195" s="402"/>
      <c r="AP195" s="402"/>
      <c r="AQ195" s="402"/>
      <c r="AR195" s="402"/>
      <c r="AS195" s="402"/>
      <c r="AT195" s="402"/>
      <c r="AU195" s="402"/>
      <c r="AV195" s="402"/>
      <c r="AW195" s="402"/>
      <c r="AX195" s="402"/>
      <c r="AY195" s="402"/>
      <c r="AZ195" s="402"/>
      <c r="BA195" s="402"/>
      <c r="BB195" s="402"/>
      <c r="BC195" s="402"/>
      <c r="BD195" s="402"/>
      <c r="BE195" s="402"/>
      <c r="BF195" s="402"/>
      <c r="BG195" s="402"/>
      <c r="BH195" s="402"/>
      <c r="BI195" s="402"/>
      <c r="BJ195" s="402"/>
      <c r="BK195" s="402"/>
      <c r="BL195" s="402"/>
      <c r="BM195" s="402"/>
      <c r="BN195" s="402"/>
      <c r="BO195" s="402"/>
    </row>
    <row r="196" spans="1:67" ht="15" hidden="1">
      <c r="A196" s="398"/>
      <c r="B196" s="399"/>
      <c r="C196" s="391"/>
      <c r="D196" s="391"/>
      <c r="E196" s="409"/>
      <c r="F196" s="403"/>
      <c r="G196" s="431"/>
      <c r="H196" s="431"/>
      <c r="I196" s="475"/>
      <c r="J196" s="475"/>
      <c r="K196" s="304"/>
      <c r="L196" s="304"/>
      <c r="M196" s="304"/>
      <c r="N196" s="304"/>
      <c r="O196" s="304"/>
      <c r="P196" s="457"/>
      <c r="Q196" s="376"/>
      <c r="R196" s="376"/>
      <c r="S196" s="376"/>
      <c r="T196" s="473"/>
      <c r="U196" s="473"/>
      <c r="V196" s="473"/>
      <c r="W196" s="473"/>
      <c r="X196" s="473"/>
      <c r="Y196" s="247"/>
      <c r="Z196" s="247"/>
      <c r="AA196" s="247"/>
      <c r="AB196" s="247"/>
      <c r="AC196" s="376"/>
      <c r="AD196" s="247"/>
      <c r="AE196" s="247"/>
      <c r="AF196" s="247"/>
      <c r="AG196" s="247"/>
      <c r="AH196" s="247"/>
      <c r="AI196" s="247"/>
      <c r="AJ196" s="391"/>
      <c r="AK196" s="402"/>
      <c r="AL196" s="402"/>
      <c r="AM196" s="402"/>
      <c r="AN196" s="402"/>
      <c r="AO196" s="402"/>
      <c r="AP196" s="402"/>
      <c r="AQ196" s="402"/>
      <c r="AR196" s="402"/>
      <c r="AS196" s="402"/>
      <c r="AT196" s="402"/>
      <c r="AU196" s="402"/>
      <c r="AV196" s="402"/>
      <c r="AW196" s="402"/>
      <c r="AX196" s="402"/>
      <c r="AY196" s="402"/>
      <c r="AZ196" s="402"/>
      <c r="BA196" s="402"/>
      <c r="BB196" s="402"/>
      <c r="BC196" s="402"/>
      <c r="BD196" s="402"/>
      <c r="BE196" s="402"/>
      <c r="BF196" s="402"/>
      <c r="BG196" s="402"/>
      <c r="BH196" s="402"/>
      <c r="BI196" s="402"/>
      <c r="BJ196" s="402"/>
      <c r="BK196" s="402"/>
      <c r="BL196" s="402"/>
      <c r="BM196" s="402"/>
      <c r="BN196" s="402"/>
      <c r="BO196" s="402"/>
    </row>
    <row r="197" spans="1:67" ht="15" hidden="1">
      <c r="A197" s="398"/>
      <c r="B197" s="399"/>
      <c r="C197" s="391"/>
      <c r="D197" s="391"/>
      <c r="E197" s="409"/>
      <c r="F197" s="403"/>
      <c r="G197" s="431"/>
      <c r="H197" s="431"/>
      <c r="I197" s="475"/>
      <c r="J197" s="475"/>
      <c r="K197" s="304"/>
      <c r="L197" s="304"/>
      <c r="M197" s="304"/>
      <c r="N197" s="304"/>
      <c r="O197" s="304"/>
      <c r="P197" s="457"/>
      <c r="Q197" s="376"/>
      <c r="R197" s="376"/>
      <c r="S197" s="376"/>
      <c r="T197" s="473"/>
      <c r="U197" s="473"/>
      <c r="V197" s="473"/>
      <c r="W197" s="473"/>
      <c r="X197" s="473"/>
      <c r="Y197" s="247"/>
      <c r="Z197" s="247"/>
      <c r="AA197" s="247"/>
      <c r="AB197" s="247"/>
      <c r="AC197" s="376"/>
      <c r="AD197" s="247"/>
      <c r="AE197" s="247"/>
      <c r="AF197" s="247"/>
      <c r="AG197" s="247"/>
      <c r="AH197" s="247"/>
      <c r="AI197" s="247"/>
      <c r="AJ197" s="391"/>
      <c r="AK197" s="402"/>
      <c r="AL197" s="402"/>
      <c r="AM197" s="402"/>
      <c r="AN197" s="402"/>
      <c r="AO197" s="402"/>
      <c r="AP197" s="402"/>
      <c r="AQ197" s="402"/>
      <c r="AR197" s="402"/>
      <c r="AS197" s="402"/>
      <c r="AT197" s="402"/>
      <c r="AU197" s="402"/>
      <c r="AV197" s="402"/>
      <c r="AW197" s="402"/>
      <c r="AX197" s="402"/>
      <c r="AY197" s="402"/>
      <c r="AZ197" s="402"/>
      <c r="BA197" s="402"/>
      <c r="BB197" s="402"/>
      <c r="BC197" s="402"/>
      <c r="BD197" s="402"/>
      <c r="BE197" s="402"/>
      <c r="BF197" s="402"/>
      <c r="BG197" s="402"/>
      <c r="BH197" s="402"/>
      <c r="BI197" s="402"/>
      <c r="BJ197" s="402"/>
      <c r="BK197" s="402"/>
      <c r="BL197" s="402"/>
      <c r="BM197" s="402"/>
      <c r="BN197" s="402"/>
      <c r="BO197" s="402"/>
    </row>
    <row r="198" spans="1:67" ht="35.1" customHeight="1" thickTop="1">
      <c r="A198" s="382" t="s">
        <v>15</v>
      </c>
      <c r="B198" s="383" t="str">
        <f>IF('1 Budgetskema (UDFYLDES)'!C189="","",'1 Budgetskema (UDFYLDES)'!C189)</f>
        <v/>
      </c>
      <c r="C198" s="722" t="s">
        <v>420</v>
      </c>
      <c r="D198" s="384"/>
      <c r="E198" s="410" t="s">
        <v>18</v>
      </c>
      <c r="F198" s="383" t="str">
        <f>IF('1 Budgetskema (UDFYLDES)'!D189="","",'1 Budgetskema (UDFYLDES)'!D189)</f>
        <v/>
      </c>
      <c r="G198" s="433"/>
      <c r="H198" s="490"/>
      <c r="I198" s="478"/>
      <c r="J198" s="478"/>
      <c r="K198" s="457"/>
      <c r="L198" s="457"/>
      <c r="M198" s="457"/>
      <c r="N198" s="457"/>
      <c r="O198" s="457"/>
      <c r="P198" s="457"/>
      <c r="Q198" s="289"/>
      <c r="R198" s="290"/>
      <c r="S198" s="291"/>
      <c r="T198" s="473"/>
      <c r="U198" s="473"/>
      <c r="V198" s="473"/>
      <c r="W198" s="553"/>
      <c r="X198" s="473"/>
      <c r="Y198" s="247"/>
      <c r="Z198" s="457"/>
      <c r="AA198" s="247"/>
      <c r="AB198" s="247"/>
      <c r="AC198" s="247"/>
      <c r="AD198" s="247"/>
      <c r="AE198" s="457"/>
      <c r="AF198" s="247"/>
      <c r="AG198" s="247"/>
      <c r="AH198" s="247"/>
      <c r="AI198" s="247"/>
      <c r="AJ198" s="391"/>
      <c r="AK198" s="402"/>
      <c r="AL198" s="402"/>
      <c r="AM198" s="402"/>
      <c r="AN198" s="402"/>
      <c r="AO198" s="402"/>
      <c r="AP198" s="402"/>
      <c r="AQ198" s="402"/>
      <c r="AR198" s="402"/>
      <c r="AS198" s="402"/>
      <c r="AT198" s="402"/>
      <c r="AU198" s="402"/>
      <c r="AV198" s="402"/>
      <c r="AW198" s="402"/>
      <c r="AX198" s="402"/>
      <c r="AY198" s="402"/>
      <c r="AZ198" s="402"/>
      <c r="BA198" s="402"/>
      <c r="BB198" s="402"/>
      <c r="BC198" s="402"/>
      <c r="BD198" s="402"/>
      <c r="BE198" s="402"/>
      <c r="BF198" s="402"/>
      <c r="BG198" s="402"/>
      <c r="BH198" s="402"/>
      <c r="BI198" s="402"/>
      <c r="BJ198" s="402"/>
      <c r="BK198" s="402"/>
      <c r="BL198" s="402"/>
      <c r="BM198" s="402"/>
      <c r="BN198" s="402"/>
      <c r="BO198" s="402"/>
    </row>
    <row r="199" spans="1:67" ht="15">
      <c r="A199" s="404" t="s">
        <v>113</v>
      </c>
      <c r="B199" s="386" t="str">
        <f>IF('1 Budgetskema (UDFYLDES)'!E189="","",'1 Budgetskema (UDFYLDES)'!E189)</f>
        <v/>
      </c>
      <c r="C199" s="387"/>
      <c r="D199" s="387"/>
      <c r="E199" s="411" t="s">
        <v>100</v>
      </c>
      <c r="F199" s="386" t="str">
        <f>IF(ISBLANK($F$19),"Projektform skal vælges ved hovedansøger",$F$19)</f>
        <v/>
      </c>
      <c r="G199" s="433"/>
      <c r="H199" s="490"/>
      <c r="I199" s="478"/>
      <c r="J199" s="478"/>
      <c r="K199" s="457"/>
      <c r="L199" s="457"/>
      <c r="M199" s="457"/>
      <c r="N199" s="457"/>
      <c r="O199" s="457"/>
      <c r="P199" s="457"/>
      <c r="Q199" s="289"/>
      <c r="R199" s="290"/>
      <c r="S199" s="460"/>
      <c r="T199" s="473"/>
      <c r="U199" s="473"/>
      <c r="V199" s="473"/>
      <c r="W199" s="553"/>
      <c r="X199" s="554"/>
      <c r="Y199" s="247"/>
      <c r="Z199" s="457"/>
      <c r="AA199" s="247"/>
      <c r="AB199" s="247"/>
      <c r="AC199" s="247"/>
      <c r="AD199" s="247"/>
      <c r="AE199" s="457"/>
      <c r="AF199" s="247"/>
      <c r="AG199" s="247"/>
      <c r="AH199" s="247"/>
      <c r="AI199" s="247"/>
      <c r="AJ199" s="391"/>
      <c r="AK199" s="402"/>
      <c r="AL199" s="402"/>
      <c r="AM199" s="402"/>
      <c r="AN199" s="402"/>
      <c r="AO199" s="402"/>
      <c r="AP199" s="402"/>
      <c r="AQ199" s="402"/>
      <c r="AR199" s="402"/>
      <c r="AS199" s="402"/>
      <c r="AT199" s="402"/>
      <c r="AU199" s="402"/>
      <c r="AV199" s="402"/>
      <c r="AW199" s="402"/>
      <c r="AX199" s="402"/>
      <c r="AY199" s="402"/>
      <c r="AZ199" s="402"/>
      <c r="BA199" s="402"/>
      <c r="BB199" s="402"/>
      <c r="BC199" s="402"/>
      <c r="BD199" s="402"/>
      <c r="BE199" s="402"/>
      <c r="BF199" s="402"/>
      <c r="BG199" s="402"/>
      <c r="BH199" s="402"/>
      <c r="BI199" s="402"/>
      <c r="BJ199" s="402"/>
      <c r="BK199" s="402"/>
      <c r="BL199" s="402"/>
      <c r="BM199" s="402"/>
      <c r="BN199" s="402"/>
      <c r="BO199" s="402"/>
    </row>
    <row r="200" spans="1:67" ht="30">
      <c r="A200" s="385" t="s">
        <v>16</v>
      </c>
      <c r="B200" s="386" t="str">
        <f>IF('1 Budgetskema (UDFYLDES)'!F189="","",'1 Budgetskema (UDFYLDES)'!F189)</f>
        <v/>
      </c>
      <c r="C200" s="441" t="s">
        <v>399</v>
      </c>
      <c r="D200" s="385"/>
      <c r="E200" s="444" t="s">
        <v>17</v>
      </c>
      <c r="F200" s="442" t="str">
        <f>IFERROR(IF(NOT(ISERROR(MATCH(B199,{"ABER"},0))),INDEX(ABER_Tilskudsprocent_liste[#All],MATCH(B200,ABER_Tilskudsprocent_liste[[#All],[Typer af projekter og aktiviteter/ virksomhedsstørrelse]],0),MATCH(Z202,ABER_Tilskudsprocent_liste[#Headers],0)),IF(NOT(ISERROR(MATCH(B199,{"GBER"},0))),INDEX(GEBER_Tilskudsprocent_liste[#All],MATCH(B200,GEBER_Tilskudsprocent_liste[[#All],[Typer af projekter og aktiviteter/ virksomhedsstørrelse]],0),MATCH(Z202,GEBER_Tilskudsprocent_liste[#Headers],0)),IF(NOT(ISERROR(MATCH(B199,{"FIBER"},0))),INDEX(FIBER_Tilskudsprocent_liste[#All],MATCH(B200,FIBER_Tilskudsprocent_liste[[#All],[Typer af projekter og aktiviteter/ virksomhedsstørrelse]],0),MATCH(Z202,FIBER_Tilskudsprocent_liste[#Headers],0)),IF(NOT(ISERROR(MATCH(B199,{"Ej statsstøtte"},0))),INDEX(Liste_Ej_statsstøtte[#All],MATCH(B200,Liste_Ej_statsstøtte[[#All],[Typer af projekter og aktiviteter/ virksomhedsstørrelse]],0),MATCH(Z202,Liste_Ej_statsstøtte[#Headers],0)),"")))),"")</f>
        <v/>
      </c>
      <c r="G200" s="433" t="s">
        <v>119</v>
      </c>
      <c r="H200" s="491"/>
      <c r="I200" s="478" t="s">
        <v>122</v>
      </c>
      <c r="J200" s="478"/>
      <c r="K200" s="457"/>
      <c r="L200" s="457"/>
      <c r="M200" s="457"/>
      <c r="N200" s="457"/>
      <c r="O200" s="457"/>
      <c r="P200" s="457"/>
      <c r="Q200" s="313"/>
      <c r="R200" s="294"/>
      <c r="S200" s="460"/>
      <c r="T200" s="555" t="s">
        <v>356</v>
      </c>
      <c r="U200" s="555" t="s">
        <v>356</v>
      </c>
      <c r="V200" s="555" t="s">
        <v>356</v>
      </c>
      <c r="W200" s="555" t="s">
        <v>356</v>
      </c>
      <c r="X200" s="555" t="s">
        <v>356</v>
      </c>
      <c r="Y200" s="464" t="s">
        <v>356</v>
      </c>
      <c r="Z200" s="464" t="s">
        <v>356</v>
      </c>
      <c r="AA200" s="464" t="s">
        <v>356</v>
      </c>
      <c r="AB200" s="464" t="s">
        <v>356</v>
      </c>
      <c r="AC200" s="464" t="s">
        <v>356</v>
      </c>
      <c r="AD200" s="464" t="s">
        <v>356</v>
      </c>
      <c r="AE200" s="464" t="s">
        <v>356</v>
      </c>
      <c r="AF200" s="464" t="s">
        <v>356</v>
      </c>
      <c r="AG200" s="464" t="s">
        <v>356</v>
      </c>
      <c r="AH200" s="464" t="s">
        <v>356</v>
      </c>
      <c r="AI200" s="464" t="s">
        <v>356</v>
      </c>
      <c r="AJ200" s="391"/>
      <c r="AK200" s="402"/>
      <c r="AL200" s="402"/>
      <c r="AM200" s="402"/>
      <c r="AN200" s="402"/>
      <c r="AO200" s="402"/>
      <c r="AP200" s="402"/>
      <c r="AQ200" s="402"/>
      <c r="AR200" s="402"/>
      <c r="AS200" s="402"/>
      <c r="AT200" s="402"/>
      <c r="AU200" s="402"/>
      <c r="AV200" s="402"/>
      <c r="AW200" s="402"/>
      <c r="AX200" s="402"/>
      <c r="AY200" s="402"/>
      <c r="AZ200" s="402"/>
      <c r="BA200" s="402"/>
      <c r="BB200" s="402"/>
      <c r="BC200" s="402"/>
      <c r="BD200" s="402"/>
      <c r="BE200" s="402"/>
      <c r="BF200" s="402"/>
      <c r="BG200" s="402"/>
      <c r="BH200" s="402"/>
      <c r="BI200" s="402"/>
      <c r="BJ200" s="402"/>
      <c r="BK200" s="402"/>
      <c r="BL200" s="402"/>
      <c r="BM200" s="402"/>
      <c r="BN200" s="402"/>
      <c r="BO200" s="402"/>
    </row>
    <row r="201" spans="1:67" ht="15">
      <c r="A201" s="439" t="s">
        <v>394</v>
      </c>
      <c r="B201" s="441" t="str">
        <f>IF('1 Budgetskema (UDFYLDES)'!B189="","",'1 Budgetskema (UDFYLDES)'!B189)</f>
        <v/>
      </c>
      <c r="C201" s="440" t="str">
        <f>IF('1 Budgetskema (UDFYLDES)'!$A189="","",'1 Budgetskema (UDFYLDES)'!$A189)</f>
        <v/>
      </c>
      <c r="D201" s="385"/>
      <c r="E201" s="444"/>
      <c r="F201" s="443" t="str">
        <f>IFERROR(IF(NOT(ISERROR(MATCH(B199,{"ABER"},0))),INDEX(ABER_Tilskudsprocent_liste[#All],MATCH(B200,ABER_Tilskudsprocent_liste[[#All],[Typer af projekter og aktiviteter/ virksomhedsstørrelse]],0),MATCH(Z202,ABER_Tilskudsprocent_liste[#Headers],0)),IF(NOT(ISERROR(MATCH(B199,{"GBER"},0))),INDEX(GEBER_Tilskudsprocent_liste[#All],MATCH(B200,GEBER_Tilskudsprocent_liste[[#All],[Typer af projekter og aktiviteter/ virksomhedsstørrelse]],0),MATCH(Z202,GEBER_Tilskudsprocent_liste[#Headers],0)),IF(NOT(ISERROR(MATCH(B199,{"FIBER"},0))),INDEX(FIBER_Tilskudsprocent_liste[#All],MATCH(B200,FIBER_Tilskudsprocent_liste[[#All],[Typer af projekter og aktiviteter/ virksomhedsstørrelse]],0),MATCH(Z202,FIBER_Tilskudsprocent_liste[#Headers],0)),IF(NOT(ISERROR(MATCH(B199,{"Ej statsstøtte"},0))),INDEX(Liste_Ej_statsstøtte[#All],MATCH(B200,Liste_Ej_statsstøtte[[#All],[Typer af projekter og aktiviteter/ virksomhedsstørrelse]],0),MATCH(Z202,Liste_Ej_statsstøtte[#Headers],0)),"")))),"")</f>
        <v/>
      </c>
      <c r="G201" s="435" t="str">
        <f>IFERROR(IF(E212*(1-F201)-C213&lt;0,F201-((E212*F201+C213)-E212)/E212,""),"")</f>
        <v/>
      </c>
      <c r="H201" s="435" t="str">
        <f>IFERROR(IF(D213&lt;&gt;0,IF(D213=E212,0,IF(C213&gt;0,(F201-D213/E212)-G201,"HA")),IF(E212*(1-F201)-C213&lt;0,((F201-((E212*F201+C213+D213)-E212)/E212)),"")),"")</f>
        <v/>
      </c>
      <c r="I201" s="482" t="e">
        <f>H201-G202</f>
        <v>#VALUE!</v>
      </c>
      <c r="J201" s="478"/>
      <c r="K201" s="457"/>
      <c r="L201" s="457"/>
      <c r="M201" s="457"/>
      <c r="N201" s="457"/>
      <c r="O201" s="457"/>
      <c r="P201" s="457"/>
      <c r="Q201" s="313"/>
      <c r="R201" s="294"/>
      <c r="S201" s="460"/>
      <c r="T201" s="473" t="s">
        <v>121</v>
      </c>
      <c r="U201" s="473" t="s">
        <v>120</v>
      </c>
      <c r="V201" s="468" t="s">
        <v>118</v>
      </c>
      <c r="W201" s="468" t="s">
        <v>117</v>
      </c>
      <c r="X201" s="468" t="s">
        <v>105</v>
      </c>
      <c r="Y201" s="247"/>
      <c r="Z201" s="295" t="s">
        <v>102</v>
      </c>
      <c r="AA201" s="295" t="s">
        <v>100</v>
      </c>
      <c r="AB201" s="464" t="s">
        <v>209</v>
      </c>
      <c r="AC201" s="247"/>
      <c r="AD201" s="247"/>
      <c r="AE201" s="247"/>
      <c r="AF201" s="247"/>
      <c r="AG201" s="247"/>
      <c r="AH201" s="457"/>
      <c r="AI201" s="247"/>
      <c r="AJ201" s="391"/>
      <c r="AK201" s="402"/>
      <c r="AL201" s="402"/>
      <c r="AM201" s="402"/>
      <c r="AN201" s="402"/>
      <c r="AO201" s="402"/>
      <c r="AP201" s="402"/>
      <c r="AQ201" s="402"/>
      <c r="AR201" s="402"/>
      <c r="AS201" s="402"/>
      <c r="AT201" s="402"/>
      <c r="AU201" s="402"/>
      <c r="AV201" s="402"/>
      <c r="AW201" s="402"/>
      <c r="AX201" s="402"/>
      <c r="AY201" s="402"/>
      <c r="AZ201" s="402"/>
      <c r="BA201" s="402"/>
      <c r="BB201" s="402"/>
      <c r="BC201" s="402"/>
      <c r="BD201" s="402"/>
      <c r="BE201" s="402"/>
      <c r="BF201" s="402"/>
      <c r="BG201" s="402"/>
      <c r="BH201" s="402"/>
      <c r="BI201" s="402"/>
      <c r="BJ201" s="402"/>
      <c r="BK201" s="402"/>
      <c r="BL201" s="402"/>
      <c r="BM201" s="402"/>
      <c r="BN201" s="402"/>
      <c r="BO201" s="402"/>
    </row>
    <row r="202" spans="1:67" ht="15.75" thickBot="1">
      <c r="A202" s="392"/>
      <c r="B202" s="380" t="s">
        <v>57</v>
      </c>
      <c r="C202" s="379" t="s">
        <v>427</v>
      </c>
      <c r="D202" s="379" t="s">
        <v>428</v>
      </c>
      <c r="E202" s="412" t="s">
        <v>0</v>
      </c>
      <c r="F202" s="379" t="s">
        <v>9</v>
      </c>
      <c r="G202" s="560" t="e">
        <f>F201-D213/E212</f>
        <v>#VALUE!</v>
      </c>
      <c r="H202" s="431"/>
      <c r="I202" s="475"/>
      <c r="J202" s="475"/>
      <c r="K202" s="304"/>
      <c r="L202" s="304"/>
      <c r="M202" s="304"/>
      <c r="N202" s="304"/>
      <c r="O202" s="304"/>
      <c r="P202" s="305"/>
      <c r="Q202" s="314"/>
      <c r="R202" s="286"/>
      <c r="S202" s="286"/>
      <c r="T202" s="473"/>
      <c r="U202" s="473"/>
      <c r="V202" s="468"/>
      <c r="W202" s="468"/>
      <c r="X202" s="473"/>
      <c r="Y202" s="460"/>
      <c r="Z202" s="286" t="str">
        <f>CONCATENATE(F198," - ",AA202)</f>
        <v xml:space="preserve"> - </v>
      </c>
      <c r="AA202" s="376" t="str">
        <f>F199</f>
        <v/>
      </c>
      <c r="AB202" s="376"/>
      <c r="AC202" s="247"/>
      <c r="AD202" s="247"/>
      <c r="AE202" s="247"/>
      <c r="AF202" s="247"/>
      <c r="AG202" s="247"/>
      <c r="AH202" s="457"/>
      <c r="AI202" s="247"/>
      <c r="AJ202" s="391"/>
      <c r="AK202" s="402"/>
      <c r="AL202" s="402"/>
      <c r="AM202" s="402"/>
      <c r="AN202" s="402"/>
      <c r="AO202" s="402"/>
      <c r="AP202" s="402"/>
      <c r="AQ202" s="402"/>
      <c r="AR202" s="402"/>
      <c r="AS202" s="402"/>
      <c r="AT202" s="402"/>
      <c r="AU202" s="402"/>
      <c r="AV202" s="402"/>
      <c r="AW202" s="402"/>
      <c r="AX202" s="402"/>
      <c r="AY202" s="402"/>
      <c r="AZ202" s="402"/>
      <c r="BA202" s="402"/>
      <c r="BB202" s="402"/>
      <c r="BC202" s="402"/>
      <c r="BD202" s="402"/>
      <c r="BE202" s="402"/>
      <c r="BF202" s="402"/>
      <c r="BG202" s="402"/>
      <c r="BH202" s="402"/>
      <c r="BI202" s="402"/>
      <c r="BJ202" s="402"/>
      <c r="BK202" s="402"/>
      <c r="BL202" s="402"/>
      <c r="BM202" s="402"/>
      <c r="BN202" s="402"/>
      <c r="BO202" s="402"/>
    </row>
    <row r="203" spans="1:67" ht="15" customHeight="1">
      <c r="A203" s="267" t="s">
        <v>54</v>
      </c>
      <c r="B203" s="277">
        <f>IFERROR(IF(E203=0,0,X203),0)</f>
        <v>0</v>
      </c>
      <c r="C203" s="276">
        <f t="shared" ref="C203:C209" si="47">IFERROR(E203-B203,0)</f>
        <v>0</v>
      </c>
      <c r="D203" s="276"/>
      <c r="E203" s="278">
        <f>'1 Budgetskema (UDFYLDES)'!B197</f>
        <v>0</v>
      </c>
      <c r="F203" s="18">
        <f>SUM('1 Budgetskema (UDFYLDES)'!D196:AV196)</f>
        <v>0</v>
      </c>
      <c r="G203" s="429"/>
      <c r="H203" s="489"/>
      <c r="I203" s="471"/>
      <c r="J203" s="471"/>
      <c r="K203" s="296"/>
      <c r="L203" s="296"/>
      <c r="M203" s="296"/>
      <c r="N203" s="296"/>
      <c r="O203" s="299"/>
      <c r="P203" s="308"/>
      <c r="Q203" s="285"/>
      <c r="R203" s="286"/>
      <c r="S203" s="286"/>
      <c r="T203" s="473" t="e">
        <f>((F$201-((E$212*F$201+C$213)-E$212)/E$212))*E203</f>
        <v>#VALUE!</v>
      </c>
      <c r="U203" s="569" t="e">
        <f>F$216*E203</f>
        <v>#VALUE!</v>
      </c>
      <c r="V203" s="473">
        <f>IFERROR(IF(E203=0,0,E203*G$201),0)</f>
        <v>0</v>
      </c>
      <c r="W203" s="468">
        <f>IF(E203=0,0,E203*F$200)</f>
        <v>0</v>
      </c>
      <c r="X203" s="468">
        <f t="shared" ref="X203:X212" si="48">IF(NOT(ISERROR(MATCH("Selvfinansieret",B$199,0))),0,IF(NOT(ISERROR(MATCH(B$199,AI$570:AI$572,0))),E203,IF(AND(D$213=0,C$213=0),W203,IF(AND(D$213&gt;0,C$213=0),U203,IF(AND(D$213&gt;0,C$213&gt;0,U203=0),0,IF(AND(V203&lt;&gt;0,V203&lt;U203),V203,U203))))))</f>
        <v>0</v>
      </c>
      <c r="Y203" s="247"/>
      <c r="Z203" s="247"/>
      <c r="AA203" s="247"/>
      <c r="AB203" s="376"/>
      <c r="AC203" s="247"/>
      <c r="AD203" s="247"/>
      <c r="AE203" s="247"/>
      <c r="AF203" s="247"/>
      <c r="AG203" s="247"/>
      <c r="AH203" s="247"/>
      <c r="AI203" s="247"/>
      <c r="AJ203" s="391"/>
      <c r="AK203" s="402"/>
      <c r="AL203" s="402"/>
      <c r="AM203" s="402"/>
      <c r="AN203" s="402"/>
      <c r="AO203" s="402"/>
      <c r="AP203" s="402"/>
      <c r="AQ203" s="402"/>
      <c r="AR203" s="402"/>
      <c r="AS203" s="402"/>
      <c r="AT203" s="402"/>
      <c r="AU203" s="402"/>
      <c r="AV203" s="402"/>
      <c r="AW203" s="402"/>
      <c r="AX203" s="402"/>
      <c r="AY203" s="402"/>
      <c r="AZ203" s="402"/>
      <c r="BA203" s="402"/>
      <c r="BB203" s="402"/>
      <c r="BC203" s="402"/>
      <c r="BD203" s="402"/>
      <c r="BE203" s="402"/>
      <c r="BF203" s="402"/>
      <c r="BG203" s="402"/>
      <c r="BH203" s="402"/>
      <c r="BI203" s="402"/>
      <c r="BJ203" s="402"/>
      <c r="BK203" s="402"/>
      <c r="BL203" s="402"/>
      <c r="BM203" s="402"/>
      <c r="BN203" s="402"/>
      <c r="BO203" s="402"/>
    </row>
    <row r="204" spans="1:67" ht="15" customHeight="1">
      <c r="A204" s="194" t="s">
        <v>3</v>
      </c>
      <c r="B204" s="277">
        <f>IFERROR(IF(E204=0,0,X204),0)</f>
        <v>0</v>
      </c>
      <c r="C204" s="277">
        <f t="shared" si="47"/>
        <v>0</v>
      </c>
      <c r="D204" s="277"/>
      <c r="E204" s="66">
        <f>'1 Budgetskema (UDFYLDES)'!B201</f>
        <v>0</v>
      </c>
      <c r="F204" s="68"/>
      <c r="G204" s="429"/>
      <c r="H204" s="489"/>
      <c r="I204" s="471"/>
      <c r="J204" s="471"/>
      <c r="K204" s="296"/>
      <c r="L204" s="296"/>
      <c r="M204" s="296"/>
      <c r="N204" s="296"/>
      <c r="O204" s="299"/>
      <c r="P204" s="309"/>
      <c r="Q204" s="315"/>
      <c r="R204" s="311"/>
      <c r="S204" s="286"/>
      <c r="T204" s="473" t="e">
        <f t="shared" ref="T204:T212" si="49">((F$201-((E$212*F$201+C$213)-E$212)/E$212))*E204</f>
        <v>#VALUE!</v>
      </c>
      <c r="U204" s="569" t="e">
        <f t="shared" ref="U204:U212" si="50">F$216*E204</f>
        <v>#VALUE!</v>
      </c>
      <c r="V204" s="473">
        <f t="shared" ref="V204:V212" si="51">IFERROR(IF(E204=0,0,E204*G$201),0)</f>
        <v>0</v>
      </c>
      <c r="W204" s="468">
        <f t="shared" ref="W204:W211" si="52">IF(E204=0,0,E204*F$200)</f>
        <v>0</v>
      </c>
      <c r="X204" s="468">
        <f t="shared" si="48"/>
        <v>0</v>
      </c>
      <c r="Y204" s="247"/>
      <c r="Z204" s="286"/>
      <c r="AA204" s="286"/>
      <c r="AB204" s="376"/>
      <c r="AC204" s="247"/>
      <c r="AD204" s="767" t="s">
        <v>101</v>
      </c>
      <c r="AE204" s="767"/>
      <c r="AF204" s="767"/>
      <c r="AG204" s="247"/>
      <c r="AH204" s="247"/>
      <c r="AI204" s="247"/>
      <c r="AJ204" s="391"/>
      <c r="AK204" s="402"/>
      <c r="AL204" s="402"/>
      <c r="AM204" s="402"/>
      <c r="AN204" s="402"/>
      <c r="AO204" s="402"/>
      <c r="AP204" s="402"/>
      <c r="AQ204" s="402"/>
      <c r="AR204" s="402"/>
      <c r="AS204" s="402"/>
      <c r="AT204" s="402"/>
      <c r="AU204" s="402"/>
      <c r="AV204" s="402"/>
      <c r="AW204" s="402"/>
      <c r="AX204" s="402"/>
      <c r="AY204" s="402"/>
      <c r="AZ204" s="402"/>
      <c r="BA204" s="402"/>
      <c r="BB204" s="402"/>
      <c r="BC204" s="402"/>
      <c r="BD204" s="402"/>
      <c r="BE204" s="402"/>
      <c r="BF204" s="402"/>
      <c r="BG204" s="402"/>
      <c r="BH204" s="402"/>
      <c r="BI204" s="402"/>
      <c r="BJ204" s="402"/>
      <c r="BK204" s="402"/>
      <c r="BL204" s="402"/>
      <c r="BM204" s="402"/>
      <c r="BN204" s="402"/>
      <c r="BO204" s="402"/>
    </row>
    <row r="205" spans="1:67" ht="15" customHeight="1">
      <c r="A205" s="194" t="s">
        <v>56</v>
      </c>
      <c r="B205" s="277">
        <f t="shared" ref="B205:B209" si="53">IFERROR(IF(E205=0,0,X205),0)</f>
        <v>0</v>
      </c>
      <c r="C205" s="277">
        <f t="shared" si="47"/>
        <v>0</v>
      </c>
      <c r="D205" s="277"/>
      <c r="E205" s="66">
        <f>'1 Budgetskema (UDFYLDES)'!B203</f>
        <v>0</v>
      </c>
      <c r="F205" s="68"/>
      <c r="G205" s="429"/>
      <c r="H205" s="489"/>
      <c r="I205" s="471"/>
      <c r="J205" s="471"/>
      <c r="K205" s="296"/>
      <c r="L205" s="296"/>
      <c r="M205" s="296"/>
      <c r="N205" s="296"/>
      <c r="O205" s="299"/>
      <c r="P205" s="309"/>
      <c r="Q205" s="315"/>
      <c r="R205" s="311"/>
      <c r="S205" s="286"/>
      <c r="T205" s="473" t="e">
        <f t="shared" si="49"/>
        <v>#VALUE!</v>
      </c>
      <c r="U205" s="569" t="e">
        <f t="shared" si="50"/>
        <v>#VALUE!</v>
      </c>
      <c r="V205" s="473">
        <f t="shared" si="51"/>
        <v>0</v>
      </c>
      <c r="W205" s="468">
        <f t="shared" si="52"/>
        <v>0</v>
      </c>
      <c r="X205" s="468">
        <f t="shared" si="48"/>
        <v>0</v>
      </c>
      <c r="Y205" s="247"/>
      <c r="Z205" s="286"/>
      <c r="AA205" s="286"/>
      <c r="AB205" s="376"/>
      <c r="AC205" s="247"/>
      <c r="AD205" s="247"/>
      <c r="AE205" s="247"/>
      <c r="AF205" s="247"/>
      <c r="AG205" s="247"/>
      <c r="AH205" s="247"/>
      <c r="AI205" s="247"/>
      <c r="AJ205" s="391"/>
      <c r="AK205" s="402"/>
      <c r="AL205" s="402"/>
      <c r="AM205" s="402"/>
      <c r="AN205" s="402"/>
      <c r="AO205" s="402"/>
      <c r="AP205" s="402"/>
      <c r="AQ205" s="402"/>
      <c r="AR205" s="402"/>
      <c r="AS205" s="402"/>
      <c r="AT205" s="402"/>
      <c r="AU205" s="402"/>
      <c r="AV205" s="402"/>
      <c r="AW205" s="402"/>
      <c r="AX205" s="402"/>
      <c r="AY205" s="402"/>
      <c r="AZ205" s="402"/>
      <c r="BA205" s="402"/>
      <c r="BB205" s="402"/>
      <c r="BC205" s="402"/>
      <c r="BD205" s="402"/>
      <c r="BE205" s="402"/>
      <c r="BF205" s="402"/>
      <c r="BG205" s="402"/>
      <c r="BH205" s="402"/>
      <c r="BI205" s="402"/>
      <c r="BJ205" s="402"/>
      <c r="BK205" s="402"/>
      <c r="BL205" s="402"/>
      <c r="BM205" s="402"/>
      <c r="BN205" s="402"/>
      <c r="BO205" s="402"/>
    </row>
    <row r="206" spans="1:67" ht="15" customHeight="1">
      <c r="A206" s="194" t="s">
        <v>24</v>
      </c>
      <c r="B206" s="277">
        <f t="shared" si="53"/>
        <v>0</v>
      </c>
      <c r="C206" s="277">
        <f t="shared" si="47"/>
        <v>0</v>
      </c>
      <c r="D206" s="277"/>
      <c r="E206" s="66">
        <f>'1 Budgetskema (UDFYLDES)'!B205</f>
        <v>0</v>
      </c>
      <c r="F206" s="68"/>
      <c r="G206" s="429"/>
      <c r="H206" s="489"/>
      <c r="I206" s="471"/>
      <c r="J206" s="471"/>
      <c r="K206" s="296"/>
      <c r="L206" s="296"/>
      <c r="M206" s="296"/>
      <c r="N206" s="296"/>
      <c r="O206" s="299"/>
      <c r="P206" s="309"/>
      <c r="Q206" s="315"/>
      <c r="R206" s="311"/>
      <c r="S206" s="286"/>
      <c r="T206" s="473" t="e">
        <f t="shared" si="49"/>
        <v>#VALUE!</v>
      </c>
      <c r="U206" s="569" t="e">
        <f t="shared" si="50"/>
        <v>#VALUE!</v>
      </c>
      <c r="V206" s="473">
        <f t="shared" si="51"/>
        <v>0</v>
      </c>
      <c r="W206" s="468">
        <f t="shared" si="52"/>
        <v>0</v>
      </c>
      <c r="X206" s="468">
        <f t="shared" si="48"/>
        <v>0</v>
      </c>
      <c r="Y206" s="247"/>
      <c r="Z206" s="286"/>
      <c r="AA206" s="286"/>
      <c r="AB206" s="464" t="s">
        <v>114</v>
      </c>
      <c r="AC206" s="464" t="s">
        <v>208</v>
      </c>
      <c r="AD206" s="464" t="s">
        <v>88</v>
      </c>
      <c r="AE206" s="464" t="s">
        <v>108</v>
      </c>
      <c r="AF206" s="464" t="s">
        <v>89</v>
      </c>
      <c r="AG206" s="464" t="s">
        <v>106</v>
      </c>
      <c r="AH206" s="464" t="s">
        <v>110</v>
      </c>
      <c r="AI206" s="464" t="s">
        <v>398</v>
      </c>
      <c r="AJ206" s="391"/>
      <c r="AK206" s="402"/>
      <c r="AL206" s="402"/>
      <c r="AM206" s="402"/>
      <c r="AN206" s="402"/>
      <c r="AO206" s="402"/>
      <c r="AP206" s="402"/>
      <c r="AQ206" s="402"/>
      <c r="AR206" s="402"/>
      <c r="AS206" s="402"/>
      <c r="AT206" s="402"/>
      <c r="AU206" s="402"/>
      <c r="AV206" s="402"/>
      <c r="AW206" s="402"/>
      <c r="AX206" s="402"/>
      <c r="AY206" s="402"/>
      <c r="AZ206" s="402"/>
      <c r="BA206" s="402"/>
      <c r="BB206" s="402"/>
      <c r="BC206" s="402"/>
      <c r="BD206" s="402"/>
      <c r="BE206" s="402"/>
      <c r="BF206" s="402"/>
      <c r="BG206" s="402"/>
      <c r="BH206" s="402"/>
      <c r="BI206" s="402"/>
      <c r="BJ206" s="402"/>
      <c r="BK206" s="402"/>
      <c r="BL206" s="402"/>
      <c r="BM206" s="402"/>
      <c r="BN206" s="402"/>
      <c r="BO206" s="402"/>
    </row>
    <row r="207" spans="1:67" ht="15" customHeight="1" thickBot="1">
      <c r="A207" s="194" t="s">
        <v>2</v>
      </c>
      <c r="B207" s="277">
        <f t="shared" si="53"/>
        <v>0</v>
      </c>
      <c r="C207" s="277">
        <f t="shared" si="47"/>
        <v>0</v>
      </c>
      <c r="D207" s="277"/>
      <c r="E207" s="66">
        <f>'1 Budgetskema (UDFYLDES)'!B207</f>
        <v>0</v>
      </c>
      <c r="F207" s="68"/>
      <c r="G207" s="429"/>
      <c r="H207" s="489"/>
      <c r="I207" s="471"/>
      <c r="J207" s="471"/>
      <c r="K207" s="296"/>
      <c r="L207" s="296"/>
      <c r="M207" s="296"/>
      <c r="N207" s="296"/>
      <c r="O207" s="299"/>
      <c r="P207" s="309"/>
      <c r="Q207" s="315"/>
      <c r="R207" s="311"/>
      <c r="S207" s="286"/>
      <c r="T207" s="473" t="e">
        <f t="shared" si="49"/>
        <v>#VALUE!</v>
      </c>
      <c r="U207" s="569" t="e">
        <f t="shared" si="50"/>
        <v>#VALUE!</v>
      </c>
      <c r="V207" s="473">
        <f t="shared" si="51"/>
        <v>0</v>
      </c>
      <c r="W207" s="468">
        <f t="shared" si="52"/>
        <v>0</v>
      </c>
      <c r="X207" s="468">
        <f t="shared" si="48"/>
        <v>0</v>
      </c>
      <c r="Y207" s="247"/>
      <c r="Z207" s="376" t="str">
        <f>IF(OR('1 Budgetskema (UDFYLDES)'!$B189="",'1 Budgetskema (UDFYLDES)'!$C189=""),"","Lille virksomhed")</f>
        <v/>
      </c>
      <c r="AA207" s="376" t="s">
        <v>98</v>
      </c>
      <c r="AB207" s="376" t="s">
        <v>90</v>
      </c>
      <c r="AC207" s="376" t="s">
        <v>390</v>
      </c>
      <c r="AD207" s="376" t="str">
        <f>IF('1 Budgetskema (UDFYLDES)'!$D189="","",IF('1 Budgetskema (UDFYLDES)'!$D189="Forsknings- og videnformidlingsinstitution","Forskning","Videnudvekslings- og informationsaktioner"))</f>
        <v/>
      </c>
      <c r="AE207" s="376" t="str">
        <f>IF('1 Budgetskema (UDFYLDES)'!$D189="","",IF('1 Budgetskema (UDFYLDES)'!$D189="Forsknings- og videnformidlingsinstitution","","Grundforskning"))</f>
        <v/>
      </c>
      <c r="AF207" s="470" t="str">
        <f>IF('1 Budgetskema (UDFYLDES)'!$D189="","","Netværk i akvakulturerhvervet")</f>
        <v/>
      </c>
      <c r="AG207" s="457" t="str">
        <f>IF(NOT(ISERROR(MATCH("Selvfinansieret",B$199,0))),"",IF(NOT(ISERROR(MATCH(B$199,{"ABER"},0))),$AD207,IF(NOT(ISERROR(MATCH(B$199,{"GBER"},0))),$AE207,IF(NOT(ISERROR(MATCH(B$199,{"FIBER"},0))),$AF207,IF(NOT(ISERROR(MATCH(B$199,{"Ej statsstøtte"},0))),$AB207,IF(NOT(ISERROR(MATCH(B$199,{"De minimis (Landbrug)"},0))),$AC207,IF(NOT(ISERROR(MATCH(B$199,{"De minimis (Generel)"},0))),$AC207,IF(NOT(ISERROR(MATCH(B$199,{"De minimis (Fiskeri og akvakultur)"},0))),$AC207,""))))))))</f>
        <v/>
      </c>
      <c r="AH207" s="300" t="str">
        <f>IF('1 Budgetskema (UDFYLDES)'!$D189="","",IF('1 Budgetskema (UDFYLDES)'!$D189="Offentlig institution","Ej statsstøtte","ABER"))</f>
        <v/>
      </c>
      <c r="AI207" s="247" t="s">
        <v>88</v>
      </c>
      <c r="AJ207" s="391"/>
      <c r="AK207" s="402"/>
      <c r="AL207" s="402"/>
      <c r="AM207" s="402"/>
      <c r="AN207" s="402"/>
      <c r="AO207" s="402"/>
      <c r="AP207" s="402"/>
      <c r="AQ207" s="402"/>
      <c r="AR207" s="402"/>
      <c r="AS207" s="402"/>
      <c r="AT207" s="402"/>
      <c r="AU207" s="402"/>
      <c r="AV207" s="402"/>
      <c r="AW207" s="402"/>
      <c r="AX207" s="402"/>
      <c r="AY207" s="402"/>
      <c r="AZ207" s="402"/>
      <c r="BA207" s="402"/>
      <c r="BB207" s="402"/>
      <c r="BC207" s="402"/>
      <c r="BD207" s="402"/>
      <c r="BE207" s="402"/>
      <c r="BF207" s="402"/>
      <c r="BG207" s="402"/>
      <c r="BH207" s="402"/>
      <c r="BI207" s="402"/>
      <c r="BJ207" s="402"/>
      <c r="BK207" s="402"/>
      <c r="BL207" s="402"/>
      <c r="BM207" s="402"/>
      <c r="BN207" s="402"/>
      <c r="BO207" s="402"/>
    </row>
    <row r="208" spans="1:67" ht="15" customHeight="1">
      <c r="A208" s="194" t="s">
        <v>10</v>
      </c>
      <c r="B208" s="277">
        <f t="shared" si="53"/>
        <v>0</v>
      </c>
      <c r="C208" s="277">
        <f t="shared" si="47"/>
        <v>0</v>
      </c>
      <c r="D208" s="277"/>
      <c r="E208" s="66">
        <f>'1 Budgetskema (UDFYLDES)'!B209</f>
        <v>0</v>
      </c>
      <c r="F208" s="68"/>
      <c r="G208" s="429"/>
      <c r="H208" s="489"/>
      <c r="I208" s="471"/>
      <c r="J208" s="496" t="s">
        <v>400</v>
      </c>
      <c r="K208" s="497"/>
      <c r="L208" s="498"/>
      <c r="M208" s="296"/>
      <c r="N208" s="296"/>
      <c r="O208" s="299"/>
      <c r="P208" s="309"/>
      <c r="Q208" s="315"/>
      <c r="R208" s="311"/>
      <c r="S208" s="286"/>
      <c r="T208" s="473" t="e">
        <f t="shared" si="49"/>
        <v>#VALUE!</v>
      </c>
      <c r="U208" s="569" t="e">
        <f t="shared" si="50"/>
        <v>#VALUE!</v>
      </c>
      <c r="V208" s="473">
        <f t="shared" si="51"/>
        <v>0</v>
      </c>
      <c r="W208" s="468">
        <f t="shared" si="52"/>
        <v>0</v>
      </c>
      <c r="X208" s="468">
        <f t="shared" si="48"/>
        <v>0</v>
      </c>
      <c r="Y208" s="457"/>
      <c r="Z208" s="376" t="str">
        <f>IF(OR('1 Budgetskema (UDFYLDES)'!$B189="",'1 Budgetskema (UDFYLDES)'!$C189=""),"","Mellemstor virksomhed")</f>
        <v/>
      </c>
      <c r="AA208" s="376" t="s">
        <v>99</v>
      </c>
      <c r="AB208" s="376" t="s">
        <v>91</v>
      </c>
      <c r="AC208" s="2" t="s">
        <v>391</v>
      </c>
      <c r="AD208" s="376" t="str">
        <f>IF('1 Budgetskema (UDFYLDES)'!$D189="","",IF('1 Budgetskema (UDFYLDES)'!$D189="Forsknings- og videnformidlingsinstitution","Udvikling","Konsulentbistand"))</f>
        <v/>
      </c>
      <c r="AE208" s="376" t="str">
        <f>IF('1 Budgetskema (UDFYLDES)'!$D189="","",IF('1 Budgetskema (UDFYLDES)'!$D189="Forsknings- og videnformidlingsinstitution","","Industriel forskning"))</f>
        <v/>
      </c>
      <c r="AF208" s="470" t="str">
        <f>IF('1 Budgetskema (UDFYLDES)'!$D189="","","Konsulentbistand")</f>
        <v/>
      </c>
      <c r="AG208" s="457" t="str">
        <f>IF(NOT(ISERROR(MATCH("Selvfinansieret",B$199,0))),"",IF(NOT(ISERROR(MATCH(B$199,{"ABER"},0))),$AD208,IF(NOT(ISERROR(MATCH(B$199,{"GBER"},0))),$AE208,IF(NOT(ISERROR(MATCH(B$199,{"FIBER"},0))),$AF208,IF(NOT(ISERROR(MATCH(B$199,{"Ej statsstøtte"},0))),$AB208,IF(NOT(ISERROR(MATCH(B$199,{"De minimis (Landbrug)"},0))),$AC208,IF(NOT(ISERROR(MATCH(B$199,{"De minimis (Generel)"},0))),$AC208,IF(NOT(ISERROR(MATCH(B$199,{"De minimis (Fiskeri og akvakultur)"},0))),$AC208,""))))))))</f>
        <v/>
      </c>
      <c r="AH208" s="300" t="str">
        <f>IF('1 Budgetskema (UDFYLDES)'!$D189="","",IF('1 Budgetskema (UDFYLDES)'!$D189="Offentlig institution",$AI210,IF('1 Budgetskema (UDFYLDES)'!$D189="Forsknings- og videnformidlingsinstitution",$AI213,$AI208)))</f>
        <v/>
      </c>
      <c r="AI208" s="247" t="s">
        <v>108</v>
      </c>
      <c r="AJ208" s="391"/>
      <c r="AK208" s="402"/>
      <c r="AL208" s="402"/>
      <c r="AM208" s="402"/>
      <c r="AN208" s="402"/>
      <c r="AO208" s="402"/>
      <c r="AP208" s="402"/>
      <c r="AQ208" s="402"/>
      <c r="AR208" s="402"/>
      <c r="AS208" s="402"/>
      <c r="AT208" s="402"/>
      <c r="AU208" s="402"/>
      <c r="AV208" s="402"/>
      <c r="AW208" s="402"/>
      <c r="AX208" s="402"/>
      <c r="AY208" s="402"/>
      <c r="AZ208" s="402"/>
      <c r="BA208" s="402"/>
      <c r="BB208" s="402"/>
      <c r="BC208" s="402"/>
      <c r="BD208" s="402"/>
      <c r="BE208" s="402"/>
      <c r="BF208" s="402"/>
      <c r="BG208" s="402"/>
      <c r="BH208" s="402"/>
      <c r="BI208" s="402"/>
      <c r="BJ208" s="402"/>
      <c r="BK208" s="402"/>
      <c r="BL208" s="402"/>
      <c r="BM208" s="402"/>
      <c r="BN208" s="402"/>
      <c r="BO208" s="402"/>
    </row>
    <row r="209" spans="1:67" ht="15.75" customHeight="1">
      <c r="A209" s="194" t="s">
        <v>55</v>
      </c>
      <c r="B209" s="277">
        <f t="shared" si="53"/>
        <v>0</v>
      </c>
      <c r="C209" s="277">
        <f t="shared" si="47"/>
        <v>0</v>
      </c>
      <c r="D209" s="277"/>
      <c r="E209" s="66">
        <f>'1 Budgetskema (UDFYLDES)'!B211</f>
        <v>0</v>
      </c>
      <c r="F209" s="68"/>
      <c r="G209" s="429"/>
      <c r="H209" s="489"/>
      <c r="I209" s="471"/>
      <c r="J209" s="500" t="str">
        <f>IF(OR($B199=AI210,$B199=AI211,$B199=AI212),"","Ja")</f>
        <v>Ja</v>
      </c>
      <c r="K209" s="493" t="b">
        <f>AND($T$3,OR('1 Budgetskema (UDFYLDES)'!D191="Nej",'1 Budgetskema (UDFYLDES)'!D191=""))</f>
        <v>1</v>
      </c>
      <c r="L209" s="499"/>
      <c r="M209" s="296"/>
      <c r="N209" s="296"/>
      <c r="O209" s="299"/>
      <c r="P209" s="309"/>
      <c r="Q209" s="315"/>
      <c r="R209" s="311"/>
      <c r="S209" s="286"/>
      <c r="T209" s="473" t="e">
        <f t="shared" si="49"/>
        <v>#VALUE!</v>
      </c>
      <c r="U209" s="569" t="e">
        <f t="shared" si="50"/>
        <v>#VALUE!</v>
      </c>
      <c r="V209" s="473">
        <f t="shared" si="51"/>
        <v>0</v>
      </c>
      <c r="W209" s="468">
        <f t="shared" si="52"/>
        <v>0</v>
      </c>
      <c r="X209" s="468">
        <f t="shared" si="48"/>
        <v>0</v>
      </c>
      <c r="Y209" s="457"/>
      <c r="Z209" s="376" t="str">
        <f>IF(OR('1 Budgetskema (UDFYLDES)'!$B189="",'1 Budgetskema (UDFYLDES)'!$C189=""),"","Stor virksomhed")</f>
        <v/>
      </c>
      <c r="AA209" s="376"/>
      <c r="AB209" s="376" t="s">
        <v>92</v>
      </c>
      <c r="AC209" s="376" t="s">
        <v>206</v>
      </c>
      <c r="AD209" s="376" t="str">
        <f>IF('1 Budgetskema (UDFYLDES)'!$D189="","",IF('1 Budgetskema (UDFYLDES)'!$D189="Forsknings- og videnformidlingsinstitution","Videnudvekslings- og informationsaktioner","Fremstødsforanstaltninger"))</f>
        <v/>
      </c>
      <c r="AE209" s="376" t="str">
        <f>IF('1 Budgetskema (UDFYLDES)'!$D189="","",IF('1 Budgetskema (UDFYLDES)'!$D189="Forsknings- og videnformidlingsinstitution","","Eksperimentel udvikling"))</f>
        <v/>
      </c>
      <c r="AF209" s="472" t="str">
        <f>IF('1 Budgetskema (UDFYLDES)'!$D189="","","Afsætningsforanstaltninger")</f>
        <v/>
      </c>
      <c r="AG209" s="457" t="str">
        <f>IF(NOT(ISERROR(MATCH("Selvfinansieret",B$199,0))),"",IF(NOT(ISERROR(MATCH(B$199,{"ABER"},0))),$AD209,IF(NOT(ISERROR(MATCH(B$199,{"GBER"},0))),$AE209,IF(NOT(ISERROR(MATCH(B$199,{"FIBER"},0))),$AF209,IF(NOT(ISERROR(MATCH(B$199,{"Ej statsstøtte"},0))),$AB209,IF(NOT(ISERROR(MATCH(B$199,{"De minimis (Landbrug)"},0))),$AC209,IF(NOT(ISERROR(MATCH(B$199,{"De minimis (Generel)"},0))),$AC209,IF(NOT(ISERROR(MATCH(B$199,{"De minimis (Fiskeri og akvakultur)"},0))),$AC209,""))))))))</f>
        <v/>
      </c>
      <c r="AH209" s="300" t="str">
        <f>IF('1 Budgetskema (UDFYLDES)'!$D189="","",IF(OR('1 Budgetskema (UDFYLDES)'!$D189="Forsknings- og videnformidlingsinstitution",'1 Budgetskema (UDFYLDES)'!$D189="Stor virksomhed"),$AI210,IF('1 Budgetskema (UDFYLDES)'!$D189="Offentlig institution",$AI211,"FIBER")))</f>
        <v/>
      </c>
      <c r="AI209" s="247" t="s">
        <v>89</v>
      </c>
      <c r="AJ209" s="391"/>
      <c r="AK209" s="402"/>
      <c r="AL209" s="402"/>
      <c r="AM209" s="402"/>
      <c r="AN209" s="402"/>
      <c r="AO209" s="402"/>
      <c r="AP209" s="402"/>
      <c r="AQ209" s="402"/>
      <c r="AR209" s="402"/>
      <c r="AS209" s="402"/>
      <c r="AT209" s="402"/>
      <c r="AU209" s="402"/>
      <c r="AV209" s="402"/>
      <c r="AW209" s="402"/>
      <c r="AX209" s="402"/>
      <c r="AY209" s="402"/>
      <c r="AZ209" s="402"/>
      <c r="BA209" s="402"/>
      <c r="BB209" s="402"/>
      <c r="BC209" s="402"/>
      <c r="BD209" s="402"/>
      <c r="BE209" s="402"/>
      <c r="BF209" s="402"/>
      <c r="BG209" s="402"/>
      <c r="BH209" s="402"/>
      <c r="BI209" s="402"/>
      <c r="BJ209" s="402"/>
      <c r="BK209" s="402"/>
      <c r="BL209" s="402"/>
      <c r="BM209" s="402"/>
      <c r="BN209" s="402"/>
      <c r="BO209" s="402"/>
    </row>
    <row r="210" spans="1:67" ht="15" customHeight="1">
      <c r="A210" s="268" t="s">
        <v>13</v>
      </c>
      <c r="B210" s="66">
        <f>SUM(B203+B204+B205+B206-B207-B208+B209)</f>
        <v>0</v>
      </c>
      <c r="C210" s="66">
        <f>SUM(C203+C204+C205+C206-C207-C208+C209)</f>
        <v>0</v>
      </c>
      <c r="D210" s="66"/>
      <c r="E210" s="66">
        <f>SUM(B210:C210)</f>
        <v>0</v>
      </c>
      <c r="F210" s="188"/>
      <c r="G210" s="429"/>
      <c r="H210" s="489"/>
      <c r="I210" s="471"/>
      <c r="J210" s="500" t="str">
        <f>IF(OR($B199=AI210,$B199=AI211,$B199=AI212),"","Nej")</f>
        <v>Nej</v>
      </c>
      <c r="K210" s="493"/>
      <c r="L210" s="499"/>
      <c r="M210" s="296"/>
      <c r="N210" s="296"/>
      <c r="O210" s="301"/>
      <c r="P210" s="457"/>
      <c r="Q210" s="376"/>
      <c r="R210" s="376"/>
      <c r="S210" s="376"/>
      <c r="T210" s="473" t="e">
        <f t="shared" si="49"/>
        <v>#VALUE!</v>
      </c>
      <c r="U210" s="569" t="e">
        <f t="shared" si="50"/>
        <v>#VALUE!</v>
      </c>
      <c r="V210" s="473">
        <f t="shared" si="51"/>
        <v>0</v>
      </c>
      <c r="W210" s="468">
        <f t="shared" si="52"/>
        <v>0</v>
      </c>
      <c r="X210" s="468">
        <f t="shared" si="48"/>
        <v>0</v>
      </c>
      <c r="Y210" s="457"/>
      <c r="Z210" s="376" t="str">
        <f>IF(OR('1 Budgetskema (UDFYLDES)'!$B189="",'1 Budgetskema (UDFYLDES)'!$C189=""),"","Forsknings- og videnformidlingsinstitution")</f>
        <v/>
      </c>
      <c r="AA210" s="376"/>
      <c r="AB210" s="376" t="s">
        <v>93</v>
      </c>
      <c r="AC210" s="376" t="s">
        <v>85</v>
      </c>
      <c r="AD210" s="376" t="str">
        <f>IF('1 Budgetskema (UDFYLDES)'!$D189="","",IF(OR('1 Budgetskema (UDFYLDES)'!$D189="Forsknings- og videnformidlingsinstitution",'1 Budgetskema (UDFYLDES)'!$D189="Stor virksomhed"),"","Deltagelse i kvalitetsordninger"))</f>
        <v/>
      </c>
      <c r="AE210" s="376" t="str">
        <f>IF('1 Budgetskema (UDFYLDES)'!$D189="","",IF('1 Budgetskema (UDFYLDES)'!$D189="Forsknings- og videnformidlingsinstitution","","Gennemførlighedsundersøgelser"))</f>
        <v/>
      </c>
      <c r="AF210" s="462" t="str">
        <f>""</f>
        <v/>
      </c>
      <c r="AG210" s="457" t="str">
        <f>IF(NOT(ISERROR(MATCH("Selvfinansieret",B$199,0))),"",IF(NOT(ISERROR(MATCH(B$199,{"ABER"},0))),$AD210,IF(NOT(ISERROR(MATCH(B$199,{"GBER"},0))),$AE210,IF(NOT(ISERROR(MATCH(B$199,{"FIBER"},0))),$AF210,IF(NOT(ISERROR(MATCH(B$199,{"Ej statsstøtte"},0))),$AB210,IF(NOT(ISERROR(MATCH(B$199,{"De minimis (Landbrug)"},0))),$AC210,IF(NOT(ISERROR(MATCH(B$199,{"De minimis (Generel)"},0))),$AC210,IF(NOT(ISERROR(MATCH(B$199,{"De minimis (Fiskeri og akvakultur)"},0))),$AC210,""))))))))</f>
        <v/>
      </c>
      <c r="AH210" s="300" t="str">
        <f>IF('1 Budgetskema (UDFYLDES)'!$D189="","",IF(OR('1 Budgetskema (UDFYLDES)'!$D189="Forsknings- og videnformidlingsinstitution",'1 Budgetskema (UDFYLDES)'!$D189="Stor virksomhed"),$AI211,IF('1 Budgetskema (UDFYLDES)'!$D189="Offentlig institution",$AI212,"De minimis (Landbrug)")))</f>
        <v/>
      </c>
      <c r="AI210" s="247" t="s">
        <v>63</v>
      </c>
      <c r="AJ210" s="391"/>
      <c r="AK210" s="402"/>
      <c r="AL210" s="402"/>
      <c r="AM210" s="402"/>
      <c r="AN210" s="402"/>
      <c r="AO210" s="402"/>
      <c r="AP210" s="402"/>
      <c r="AQ210" s="402"/>
      <c r="AR210" s="402"/>
      <c r="AS210" s="402"/>
      <c r="AT210" s="402"/>
      <c r="AU210" s="402"/>
      <c r="AV210" s="402"/>
      <c r="AW210" s="402"/>
      <c r="AX210" s="402"/>
      <c r="AY210" s="402"/>
      <c r="AZ210" s="402"/>
      <c r="BA210" s="402"/>
      <c r="BB210" s="402"/>
      <c r="BC210" s="402"/>
      <c r="BD210" s="402"/>
      <c r="BE210" s="402"/>
      <c r="BF210" s="402"/>
      <c r="BG210" s="402"/>
      <c r="BH210" s="402"/>
      <c r="BI210" s="402"/>
      <c r="BJ210" s="402"/>
      <c r="BK210" s="402"/>
      <c r="BL210" s="402"/>
      <c r="BM210" s="402"/>
      <c r="BN210" s="402"/>
      <c r="BO210" s="402"/>
    </row>
    <row r="211" spans="1:67" ht="15.75" customHeight="1" thickBot="1">
      <c r="A211" s="269" t="s">
        <v>1</v>
      </c>
      <c r="B211" s="277">
        <f>IFERROR(IF(E211=0,0,X211),0)</f>
        <v>0</v>
      </c>
      <c r="C211" s="277">
        <f>IFERROR(E211-B211,0)</f>
        <v>0</v>
      </c>
      <c r="D211" s="277"/>
      <c r="E211" s="66">
        <f>'1 Budgetskema (UDFYLDES)'!B213</f>
        <v>0</v>
      </c>
      <c r="F211" s="68"/>
      <c r="G211" s="429"/>
      <c r="H211" s="489"/>
      <c r="I211" s="471"/>
      <c r="J211" s="500"/>
      <c r="K211" s="493"/>
      <c r="L211" s="499"/>
      <c r="M211" s="296"/>
      <c r="N211" s="296"/>
      <c r="O211" s="299"/>
      <c r="P211" s="457"/>
      <c r="Q211" s="376"/>
      <c r="R211" s="376"/>
      <c r="S211" s="376"/>
      <c r="T211" s="473" t="e">
        <f t="shared" si="49"/>
        <v>#VALUE!</v>
      </c>
      <c r="U211" s="569" t="e">
        <f t="shared" si="50"/>
        <v>#VALUE!</v>
      </c>
      <c r="V211" s="473">
        <f t="shared" si="51"/>
        <v>0</v>
      </c>
      <c r="W211" s="468">
        <f t="shared" si="52"/>
        <v>0</v>
      </c>
      <c r="X211" s="468">
        <f t="shared" si="48"/>
        <v>0</v>
      </c>
      <c r="Y211" s="457"/>
      <c r="Z211" s="376" t="str">
        <f>IF(OR('1 Budgetskema (UDFYLDES)'!$B189="",'1 Budgetskema (UDFYLDES)'!$C189=""),"","Offentlig institution")</f>
        <v/>
      </c>
      <c r="AA211" s="376"/>
      <c r="AB211" s="376" t="s">
        <v>360</v>
      </c>
      <c r="AC211" s="376" t="s">
        <v>384</v>
      </c>
      <c r="AD211" s="376" t="str">
        <f>IF('1 Budgetskema (UDFYLDES)'!$D189="","",IF(OR('1 Budgetskema (UDFYLDES)'!$D189="Forsknings- og videnformidlingsinstitution",'1 Budgetskema (UDFYLDES)'!$D189="Stor virksomhed"),"","Ny Deltagelse i kvalitetsordninger"))</f>
        <v/>
      </c>
      <c r="AE211" s="376" t="str">
        <f>IF('1 Budgetskema (UDFYLDES)'!$D189="","",IF('1 Budgetskema (UDFYLDES)'!$D189="Forsknings- og videnformidlingsinstitution","","Uddannelse"))</f>
        <v/>
      </c>
      <c r="AF211" s="462" t="str">
        <f>""</f>
        <v/>
      </c>
      <c r="AG211" s="457" t="str">
        <f>IF(NOT(ISERROR(MATCH("Selvfinansieret",B$199,0))),"",IF(NOT(ISERROR(MATCH(B$199,{"ABER"},0))),$AD211,IF(NOT(ISERROR(MATCH(B$199,{"GBER"},0))),$AE211,IF(NOT(ISERROR(MATCH(B$199,{"FIBER"},0))),$AF211,IF(NOT(ISERROR(MATCH(B$199,{"Ej statsstøtte"},0))),$AB211,IF(NOT(ISERROR(MATCH(B$199,{"De minimis (Landbrug)"},0))),$AC211,IF(NOT(ISERROR(MATCH(B$199,{"De minimis (Generel)"},0))),$AC211,IF(NOT(ISERROR(MATCH(B$199,{"De minimis (Fiskeri og akvakultur)"},0))),$AC211,""))))))))</f>
        <v/>
      </c>
      <c r="AH211" s="300" t="str">
        <f>IF('1 Budgetskema (UDFYLDES)'!$D189="","",IF(OR('1 Budgetskema (UDFYLDES)'!$D189="Forsknings- og videnformidlingsinstitution",'1 Budgetskema (UDFYLDES)'!$D189="Stor virksomhed"),$AI212,IF('1 Budgetskema (UDFYLDES)'!$D189="Offentlig institution",$AI214,"De minimis (Generel)")))</f>
        <v/>
      </c>
      <c r="AI211" s="247" t="s">
        <v>397</v>
      </c>
      <c r="AJ211" s="391"/>
      <c r="AK211" s="402"/>
      <c r="AL211" s="402"/>
      <c r="AM211" s="402"/>
      <c r="AN211" s="402"/>
      <c r="AO211" s="402"/>
      <c r="AP211" s="402"/>
      <c r="AQ211" s="402"/>
      <c r="AR211" s="402"/>
      <c r="AS211" s="402"/>
      <c r="AT211" s="402"/>
      <c r="AU211" s="402"/>
      <c r="AV211" s="402"/>
      <c r="AW211" s="402"/>
      <c r="AX211" s="402"/>
      <c r="AY211" s="402"/>
      <c r="AZ211" s="402"/>
      <c r="BA211" s="402"/>
      <c r="BB211" s="402"/>
      <c r="BC211" s="402"/>
      <c r="BD211" s="402"/>
      <c r="BE211" s="402"/>
      <c r="BF211" s="402"/>
      <c r="BG211" s="402"/>
      <c r="BH211" s="402"/>
      <c r="BI211" s="402"/>
      <c r="BJ211" s="402"/>
      <c r="BK211" s="402"/>
      <c r="BL211" s="402"/>
      <c r="BM211" s="402"/>
      <c r="BN211" s="402"/>
      <c r="BO211" s="402"/>
    </row>
    <row r="212" spans="1:67" ht="15.75" customHeight="1" thickBot="1">
      <c r="A212" s="177" t="s">
        <v>0</v>
      </c>
      <c r="B212" s="551">
        <f>IF(B210+B211&lt;=0,0,B210+B211)</f>
        <v>0</v>
      </c>
      <c r="C212" s="551">
        <f>IF(C210+C211&lt;=0,0,C210+C211)</f>
        <v>0</v>
      </c>
      <c r="D212" s="279"/>
      <c r="E212" s="273">
        <f>SUM(E203+E204+E205+E206-E207-E208+E209)+E211</f>
        <v>0</v>
      </c>
      <c r="F212" s="264"/>
      <c r="G212" s="429"/>
      <c r="H212" s="489"/>
      <c r="I212" s="471"/>
      <c r="J212" s="501"/>
      <c r="K212" s="502"/>
      <c r="L212" s="503"/>
      <c r="M212" s="296"/>
      <c r="N212" s="296"/>
      <c r="O212" s="301"/>
      <c r="P212" s="457"/>
      <c r="Q212" s="376"/>
      <c r="R212" s="376"/>
      <c r="S212" s="376"/>
      <c r="T212" s="473" t="e">
        <f t="shared" si="49"/>
        <v>#VALUE!</v>
      </c>
      <c r="U212" s="569" t="e">
        <f t="shared" si="50"/>
        <v>#VALUE!</v>
      </c>
      <c r="V212" s="473">
        <f t="shared" si="51"/>
        <v>0</v>
      </c>
      <c r="W212" s="473"/>
      <c r="X212" s="468">
        <f t="shared" si="48"/>
        <v>0</v>
      </c>
      <c r="Y212" s="457"/>
      <c r="Z212" s="286"/>
      <c r="AA212" s="286"/>
      <c r="AB212" s="376" t="str">
        <f>""</f>
        <v/>
      </c>
      <c r="AC212" s="376" t="s">
        <v>95</v>
      </c>
      <c r="AD212" s="376" t="str">
        <f>""</f>
        <v/>
      </c>
      <c r="AE212" s="376" t="str">
        <f>IF('1 Budgetskema (UDFYLDES)'!$D189="","",IF('1 Budgetskema (UDFYLDES)'!$D189="Forsknings- og videnformidlingsinstitution","","Støtte til innovationsklynger"))</f>
        <v/>
      </c>
      <c r="AF212" s="462" t="str">
        <f>""</f>
        <v/>
      </c>
      <c r="AG212" s="457" t="str">
        <f>IF(NOT(ISERROR(MATCH("Selvfinansieret",B$199,0))),"",IF(NOT(ISERROR(MATCH(B$199,{"ABER"},0))),$AD212,IF(NOT(ISERROR(MATCH(B$199,{"GBER"},0))),$AE212,IF(NOT(ISERROR(MATCH(B$199,{"FIBER"},0))),$AF212,IF(NOT(ISERROR(MATCH(B$199,{"Ej statsstøtte"},0))),$AB212,IF(NOT(ISERROR(MATCH(B$199,{"De minimis (Landbrug)"},0))),$AC212,IF(NOT(ISERROR(MATCH(B$199,{"De minimis (Generel)"},0))),$AC212,IF(NOT(ISERROR(MATCH(B$199,{"De minimis (Fiskeri og akvakultur)"},0))),$AC212,""))))))))</f>
        <v/>
      </c>
      <c r="AH212" s="300" t="str">
        <f>IF(OR('1 Budgetskema (UDFYLDES)'!$D189="",'1 Budgetskema (UDFYLDES)'!$D189="Offentlig institution"),"",IF(OR('1 Budgetskema (UDFYLDES)'!$D189="Forsknings- og videnformidlingsinstitution",'1 Budgetskema (UDFYLDES)'!$D189="Stor virksomhed"),$AI214,"De minimis (Fiskeri og akvakultur)"))</f>
        <v/>
      </c>
      <c r="AI212" s="247" t="s">
        <v>64</v>
      </c>
      <c r="AJ212" s="391"/>
      <c r="AK212" s="402"/>
      <c r="AL212" s="402"/>
      <c r="AM212" s="402"/>
      <c r="AN212" s="402"/>
      <c r="AO212" s="402"/>
      <c r="AP212" s="402"/>
      <c r="AQ212" s="402"/>
      <c r="AR212" s="402"/>
      <c r="AS212" s="402"/>
      <c r="AT212" s="402"/>
      <c r="AU212" s="402"/>
      <c r="AV212" s="402"/>
      <c r="AW212" s="402"/>
      <c r="AX212" s="402"/>
      <c r="AY212" s="402"/>
      <c r="AZ212" s="402"/>
      <c r="BA212" s="402"/>
      <c r="BB212" s="402"/>
      <c r="BC212" s="402"/>
      <c r="BD212" s="402"/>
      <c r="BE212" s="402"/>
      <c r="BF212" s="402"/>
      <c r="BG212" s="402"/>
      <c r="BH212" s="402"/>
      <c r="BI212" s="402"/>
      <c r="BJ212" s="402"/>
      <c r="BK212" s="402"/>
      <c r="BL212" s="402"/>
      <c r="BM212" s="402"/>
      <c r="BN212" s="402"/>
      <c r="BO212" s="402"/>
    </row>
    <row r="213" spans="1:67" s="2" customFormat="1" ht="15.75" thickBot="1">
      <c r="A213" s="549" t="s">
        <v>426</v>
      </c>
      <c r="B213" s="280">
        <f>B212</f>
        <v>0</v>
      </c>
      <c r="C213" s="552">
        <f>'1 Budgetskema (UDFYLDES)'!E191</f>
        <v>0</v>
      </c>
      <c r="D213" s="552">
        <f>'1 Budgetskema (UDFYLDES)'!F191</f>
        <v>0</v>
      </c>
      <c r="E213" s="283">
        <f>SUM(B203+B204+B205+B206-B207-B208+B209)</f>
        <v>0</v>
      </c>
      <c r="F213" s="189"/>
      <c r="G213" s="430"/>
      <c r="H213" s="430"/>
      <c r="I213" s="474"/>
      <c r="J213" s="493" t="s">
        <v>430</v>
      </c>
      <c r="K213" s="299"/>
      <c r="L213" s="299"/>
      <c r="M213" s="299"/>
      <c r="N213" s="299"/>
      <c r="O213" s="301"/>
      <c r="P213" s="457"/>
      <c r="Q213" s="376"/>
      <c r="R213" s="376"/>
      <c r="S213" s="376"/>
      <c r="T213" s="473"/>
      <c r="U213" s="473"/>
      <c r="V213" s="473"/>
      <c r="W213" s="473"/>
      <c r="X213" s="468"/>
      <c r="Y213" s="457"/>
      <c r="Z213" s="300"/>
      <c r="AA213" s="300"/>
      <c r="AB213" s="376" t="str">
        <f>""</f>
        <v/>
      </c>
      <c r="AC213" s="376" t="s">
        <v>86</v>
      </c>
      <c r="AD213" s="462" t="str">
        <f>""</f>
        <v/>
      </c>
      <c r="AE213" s="376" t="str">
        <f>IF('1 Budgetskema (UDFYLDES)'!$D189="","",IF(OR('1 Budgetskema (UDFYLDES)'!$D189="Forsknings- og videnformidlingsinstitution",'1 Budgetskema (UDFYLDES)'!$D189="Stor virksomhed"),"","Konsulentbistand"))</f>
        <v/>
      </c>
      <c r="AF213" s="462" t="str">
        <f>""</f>
        <v/>
      </c>
      <c r="AG213" s="457" t="str">
        <f>IF(NOT(ISERROR(MATCH("Selvfinansieret",B$199,0))),"",IF(NOT(ISERROR(MATCH(B$199,{"ABER"},0))),$AD213,IF(NOT(ISERROR(MATCH(B$199,{"GBER"},0))),$AE213,IF(NOT(ISERROR(MATCH(B$199,{"FIBER"},0))),$AF213,IF(NOT(ISERROR(MATCH(B$199,{"Ej statsstøtte"},0))),$AB213,IF(NOT(ISERROR(MATCH(B$199,{"De minimis (Landbrug)"},0))),$AC213,IF(NOT(ISERROR(MATCH(B$199,{"De minimis (Generel)"},0))),$AC213,IF(NOT(ISERROR(MATCH(B$199,{"De minimis (Fiskeri og akvakultur)"},0))),$AC213,""))))))))</f>
        <v/>
      </c>
      <c r="AH213" s="300" t="str">
        <f>IF(OR('1 Budgetskema (UDFYLDES)'!$D189="",'1 Budgetskema (UDFYLDES)'!$D189="Offentlig institution",'1 Budgetskema (UDFYLDES)'!$D189="Forsknings- og videnformidlingsinstitution",'1 Budgetskema (UDFYLDES)'!$D189="Stor virksomhed"),"","Selvfinansieret")</f>
        <v/>
      </c>
      <c r="AI213" s="247" t="s">
        <v>115</v>
      </c>
      <c r="AJ213" s="391"/>
      <c r="AK213" s="402"/>
      <c r="AL213" s="402"/>
      <c r="AM213" s="402"/>
      <c r="AN213" s="402"/>
      <c r="AO213" s="402"/>
      <c r="AP213" s="402"/>
      <c r="AQ213" s="402"/>
      <c r="AR213" s="402"/>
      <c r="AS213" s="402"/>
      <c r="AT213" s="402"/>
      <c r="AU213" s="402"/>
      <c r="AV213" s="402"/>
      <c r="AW213" s="402"/>
      <c r="AX213" s="402"/>
      <c r="AY213" s="402"/>
      <c r="AZ213" s="402"/>
      <c r="BA213" s="402"/>
      <c r="BB213" s="402"/>
      <c r="BC213" s="402"/>
      <c r="BD213" s="402"/>
      <c r="BE213" s="402"/>
      <c r="BF213" s="402"/>
      <c r="BG213" s="402"/>
      <c r="BH213" s="402"/>
      <c r="BI213" s="402"/>
      <c r="BJ213" s="402"/>
      <c r="BK213" s="402"/>
      <c r="BL213" s="402"/>
      <c r="BM213" s="402"/>
      <c r="BN213" s="402"/>
      <c r="BO213" s="402"/>
    </row>
    <row r="214" spans="1:67" s="2" customFormat="1" ht="15.75" thickBot="1">
      <c r="A214" s="393"/>
      <c r="B214" s="394"/>
      <c r="C214" s="394"/>
      <c r="D214" s="394"/>
      <c r="E214" s="408"/>
      <c r="F214" s="407"/>
      <c r="G214" s="430"/>
      <c r="H214" s="430"/>
      <c r="I214" s="474"/>
      <c r="J214" s="299" t="b">
        <f>OR(AND('1 Budgetskema (UDFYLDES)'!A189&gt;1,'1 Budgetskema (UDFYLDES)'!A189&lt;1000000000),'1 Budgetskema (UDFYLDES)'!A189&gt;9999999999)</f>
        <v>0</v>
      </c>
      <c r="K214" s="299"/>
      <c r="L214" s="299"/>
      <c r="M214" s="299"/>
      <c r="N214" s="299"/>
      <c r="O214" s="301"/>
      <c r="P214" s="457"/>
      <c r="Q214" s="376"/>
      <c r="R214" s="376"/>
      <c r="S214" s="376"/>
      <c r="T214" s="473"/>
      <c r="U214" s="473"/>
      <c r="V214" s="473"/>
      <c r="W214" s="473"/>
      <c r="X214" s="468"/>
      <c r="Y214" s="457"/>
      <c r="Z214" s="285"/>
      <c r="AA214" s="291"/>
      <c r="AB214" s="286" t="str">
        <f>""</f>
        <v/>
      </c>
      <c r="AC214" s="376" t="s">
        <v>87</v>
      </c>
      <c r="AD214" s="247" t="str">
        <f>""</f>
        <v/>
      </c>
      <c r="AE214" s="376" t="str">
        <f>IF('1 Budgetskema (UDFYLDES)'!$D189="","",IF(OR('1 Budgetskema (UDFYLDES)'!$D189="Forsknings- og videnformidlingsinstitution",'1 Budgetskema (UDFYLDES)'!$D189="Stor virksomhed"),"","Deltagelse i messer"))</f>
        <v/>
      </c>
      <c r="AF214" s="462" t="str">
        <f>""</f>
        <v/>
      </c>
      <c r="AG214" s="457" t="str">
        <f>IF(NOT(ISERROR(MATCH("Selvfinansieret",B$199,0))),"",IF(NOT(ISERROR(MATCH(B$199,{"ABER"},0))),$AD214,IF(NOT(ISERROR(MATCH(B$199,{"GBER"},0))),$AE214,IF(NOT(ISERROR(MATCH(B$199,{"FIBER"},0))),$AF214,IF(NOT(ISERROR(MATCH(B$199,{"Ej statsstøtte"},0))),$AB214,IF(NOT(ISERROR(MATCH(B$199,{"De minimis (Landbrug)"},0))),$AC214,IF(NOT(ISERROR(MATCH(B$199,{"De minimis (Generel)"},0))),$AC214,IF(NOT(ISERROR(MATCH(B$199,{"De minimis (Fiskeri og akvakultur)"},0))),$AC214,""))))))))</f>
        <v/>
      </c>
      <c r="AH214" s="300"/>
      <c r="AI214" s="247" t="s">
        <v>107</v>
      </c>
      <c r="AJ214" s="391"/>
      <c r="AK214" s="402"/>
      <c r="AL214" s="402"/>
      <c r="AM214" s="402"/>
      <c r="AN214" s="402"/>
      <c r="AO214" s="402"/>
      <c r="AP214" s="402"/>
      <c r="AQ214" s="402"/>
      <c r="AR214" s="402"/>
      <c r="AS214" s="402"/>
      <c r="AT214" s="402"/>
      <c r="AU214" s="402"/>
      <c r="AV214" s="402"/>
      <c r="AW214" s="402"/>
      <c r="AX214" s="402"/>
      <c r="AY214" s="402"/>
      <c r="AZ214" s="402"/>
      <c r="BA214" s="402"/>
      <c r="BB214" s="402"/>
      <c r="BC214" s="402"/>
      <c r="BD214" s="402"/>
      <c r="BE214" s="402"/>
      <c r="BF214" s="402"/>
      <c r="BG214" s="402"/>
      <c r="BH214" s="402"/>
      <c r="BI214" s="402"/>
      <c r="BJ214" s="402"/>
      <c r="BK214" s="402"/>
      <c r="BL214" s="402"/>
      <c r="BM214" s="402"/>
      <c r="BN214" s="402"/>
      <c r="BO214" s="402"/>
    </row>
    <row r="215" spans="1:67" s="2" customFormat="1" ht="15">
      <c r="A215" s="396"/>
      <c r="B215" s="397"/>
      <c r="C215" s="397"/>
      <c r="D215" s="397"/>
      <c r="E215" s="523" t="s">
        <v>402</v>
      </c>
      <c r="F215" s="271" t="str">
        <f>F200</f>
        <v/>
      </c>
      <c r="G215" s="430"/>
      <c r="H215" s="430"/>
      <c r="I215" s="474"/>
      <c r="J215" s="474"/>
      <c r="K215" s="299"/>
      <c r="L215" s="299"/>
      <c r="M215" s="299"/>
      <c r="N215" s="299"/>
      <c r="O215" s="299"/>
      <c r="P215" s="301"/>
      <c r="Q215" s="376"/>
      <c r="R215" s="376"/>
      <c r="S215" s="376"/>
      <c r="T215" s="473"/>
      <c r="U215" s="473"/>
      <c r="V215" s="473"/>
      <c r="W215" s="473"/>
      <c r="X215" s="473"/>
      <c r="Y215" s="457"/>
      <c r="Z215" s="457"/>
      <c r="AA215" s="247"/>
      <c r="AB215" s="286" t="str">
        <f>""</f>
        <v/>
      </c>
      <c r="AC215" s="376" t="s">
        <v>97</v>
      </c>
      <c r="AD215" s="247" t="str">
        <f>""</f>
        <v/>
      </c>
      <c r="AE215" s="247" t="str">
        <f>""</f>
        <v/>
      </c>
      <c r="AF215" s="462" t="str">
        <f>""</f>
        <v/>
      </c>
      <c r="AG215" s="457" t="str">
        <f>IF(NOT(ISERROR(MATCH("Selvfinansieret",B$199,0))),"",IF(NOT(ISERROR(MATCH(B$199,{"ABER"},0))),$AD215,IF(NOT(ISERROR(MATCH(B$199,{"GBER"},0))),$AE215,IF(NOT(ISERROR(MATCH(B$199,{"FIBER"},0))),$AF215,IF(NOT(ISERROR(MATCH(B$199,{"Ej statsstøtte"},0))),$AB215,IF(NOT(ISERROR(MATCH(B$199,{"De minimis (Landbrug)"},0))),$AC215,IF(NOT(ISERROR(MATCH(B$199,{"De minimis (Generel)"},0))),$AC215,IF(NOT(ISERROR(MATCH(B$199,{"De minimis (Fiskeri og akvakultur)"},0))),$AC215,""))))))))</f>
        <v/>
      </c>
      <c r="AH215" s="247"/>
      <c r="AI215" s="247"/>
      <c r="AJ215" s="391"/>
      <c r="AK215" s="402"/>
      <c r="AL215" s="402"/>
      <c r="AM215" s="402"/>
      <c r="AN215" s="402"/>
      <c r="AO215" s="402"/>
      <c r="AP215" s="402"/>
      <c r="AQ215" s="402"/>
      <c r="AR215" s="402"/>
      <c r="AS215" s="402"/>
      <c r="AT215" s="402"/>
      <c r="AU215" s="402"/>
      <c r="AV215" s="402"/>
      <c r="AW215" s="402"/>
      <c r="AX215" s="402"/>
      <c r="AY215" s="402"/>
      <c r="AZ215" s="402"/>
      <c r="BA215" s="402"/>
      <c r="BB215" s="402"/>
      <c r="BC215" s="402"/>
      <c r="BD215" s="402"/>
      <c r="BE215" s="402"/>
      <c r="BF215" s="402"/>
      <c r="BG215" s="402"/>
      <c r="BH215" s="402"/>
      <c r="BI215" s="402"/>
      <c r="BJ215" s="402"/>
      <c r="BK215" s="402"/>
      <c r="BL215" s="402"/>
      <c r="BM215" s="402"/>
      <c r="BN215" s="402"/>
      <c r="BO215" s="402"/>
    </row>
    <row r="216" spans="1:67" s="2" customFormat="1" ht="15">
      <c r="A216" s="396"/>
      <c r="B216" s="397"/>
      <c r="C216" s="397"/>
      <c r="D216" s="397"/>
      <c r="E216" s="524" t="s">
        <v>405</v>
      </c>
      <c r="F216" s="272" t="str">
        <f>IFERROR(IF(G201="",G202,IF(G201&lt;=0,0,IF(AND(G201&lt;F201,G202&lt;F201,G201&gt;0,G202&gt;0),(F201-(F201-G201)-(F201-G202)),G201))),"")</f>
        <v/>
      </c>
      <c r="G216" s="430"/>
      <c r="H216" s="430"/>
      <c r="I216" s="474"/>
      <c r="J216" s="474"/>
      <c r="K216" s="299"/>
      <c r="L216" s="299"/>
      <c r="M216" s="299"/>
      <c r="N216" s="299"/>
      <c r="O216" s="299"/>
      <c r="P216" s="301"/>
      <c r="Q216" s="376"/>
      <c r="R216" s="376"/>
      <c r="S216" s="376"/>
      <c r="T216" s="473"/>
      <c r="U216" s="473"/>
      <c r="V216" s="473"/>
      <c r="W216" s="473"/>
      <c r="X216" s="473"/>
      <c r="Y216" s="457"/>
      <c r="Z216" s="247"/>
      <c r="AA216" s="247"/>
      <c r="AB216" s="286" t="str">
        <f>""</f>
        <v/>
      </c>
      <c r="AC216" s="376" t="s">
        <v>109</v>
      </c>
      <c r="AD216" s="247" t="str">
        <f>""</f>
        <v/>
      </c>
      <c r="AE216" s="247" t="str">
        <f>""</f>
        <v/>
      </c>
      <c r="AF216" s="462" t="str">
        <f>""</f>
        <v/>
      </c>
      <c r="AG216" s="457" t="str">
        <f>IF(NOT(ISERROR(MATCH("Selvfinansieret",B$199,0))),"",IF(NOT(ISERROR(MATCH(B$199,{"ABER"},0))),$AD216,IF(NOT(ISERROR(MATCH(B$199,{"GBER"},0))),$AE216,IF(NOT(ISERROR(MATCH(B$199,{"FIBER"},0))),$AF216,IF(NOT(ISERROR(MATCH(B$199,{"Ej statsstøtte"},0))),$AB216,IF(NOT(ISERROR(MATCH(B$199,{"De minimis (Landbrug)"},0))),$AC216,IF(NOT(ISERROR(MATCH(B$199,{"De minimis (Generel)"},0))),$AC216,IF(NOT(ISERROR(MATCH(B$199,{"De minimis (Fiskeri og akvakultur)"},0))),$AC216,""))))))))</f>
        <v/>
      </c>
      <c r="AH216" s="247"/>
      <c r="AI216" s="247"/>
      <c r="AJ216" s="391"/>
      <c r="AK216" s="402"/>
      <c r="AL216" s="402"/>
      <c r="AM216" s="402"/>
      <c r="AN216" s="402"/>
      <c r="AO216" s="402"/>
      <c r="AP216" s="402"/>
      <c r="AQ216" s="402"/>
      <c r="AR216" s="402"/>
      <c r="AS216" s="402"/>
      <c r="AT216" s="402"/>
      <c r="AU216" s="402"/>
      <c r="AV216" s="402"/>
      <c r="AW216" s="402"/>
      <c r="AX216" s="402"/>
      <c r="AY216" s="402"/>
      <c r="AZ216" s="402"/>
      <c r="BA216" s="402"/>
      <c r="BB216" s="402"/>
      <c r="BC216" s="402"/>
      <c r="BD216" s="402"/>
      <c r="BE216" s="402"/>
      <c r="BF216" s="402"/>
      <c r="BG216" s="402"/>
      <c r="BH216" s="402"/>
      <c r="BI216" s="402"/>
      <c r="BJ216" s="402"/>
      <c r="BK216" s="402"/>
      <c r="BL216" s="402"/>
      <c r="BM216" s="402"/>
      <c r="BN216" s="402"/>
      <c r="BO216" s="402"/>
    </row>
    <row r="217" spans="1:67" ht="15">
      <c r="A217" s="406"/>
      <c r="B217" s="400"/>
      <c r="C217" s="400"/>
      <c r="D217" s="400"/>
      <c r="E217" s="525" t="s">
        <v>404</v>
      </c>
      <c r="F217" s="265" t="str">
        <f>IF($F198="","",IF($F198="Forsknings- og videnformidlingsinstitution",0.44,0.3))</f>
        <v/>
      </c>
      <c r="G217" s="431"/>
      <c r="H217" s="431"/>
      <c r="I217" s="475"/>
      <c r="J217" s="475"/>
      <c r="K217" s="304"/>
      <c r="L217" s="304"/>
      <c r="M217" s="304"/>
      <c r="N217" s="304"/>
      <c r="O217" s="304"/>
      <c r="P217" s="457"/>
      <c r="Q217" s="376"/>
      <c r="R217" s="376"/>
      <c r="S217" s="376"/>
      <c r="T217" s="473"/>
      <c r="U217" s="473"/>
      <c r="V217" s="473"/>
      <c r="W217" s="473"/>
      <c r="X217" s="473"/>
      <c r="Y217" s="247"/>
      <c r="Z217" s="247"/>
      <c r="AA217" s="247"/>
      <c r="AB217" s="247"/>
      <c r="AC217" s="247"/>
      <c r="AD217" s="247"/>
      <c r="AE217" s="247"/>
      <c r="AF217" s="247"/>
      <c r="AG217" s="247"/>
      <c r="AH217" s="247"/>
      <c r="AI217" s="247"/>
      <c r="AJ217" s="391"/>
      <c r="AK217" s="402"/>
      <c r="AL217" s="402"/>
      <c r="AM217" s="402"/>
      <c r="AN217" s="402"/>
      <c r="AO217" s="402"/>
      <c r="AP217" s="402"/>
      <c r="AQ217" s="402"/>
      <c r="AR217" s="402"/>
      <c r="AS217" s="402"/>
      <c r="AT217" s="402"/>
      <c r="AU217" s="402"/>
      <c r="AV217" s="402"/>
      <c r="AW217" s="402"/>
      <c r="AX217" s="402"/>
      <c r="AY217" s="402"/>
      <c r="AZ217" s="402"/>
      <c r="BA217" s="402"/>
      <c r="BB217" s="402"/>
      <c r="BC217" s="402"/>
      <c r="BD217" s="402"/>
      <c r="BE217" s="402"/>
      <c r="BF217" s="402"/>
      <c r="BG217" s="402"/>
      <c r="BH217" s="402"/>
      <c r="BI217" s="402"/>
      <c r="BJ217" s="402"/>
      <c r="BK217" s="402"/>
      <c r="BL217" s="402"/>
      <c r="BM217" s="402"/>
      <c r="BN217" s="402"/>
      <c r="BO217" s="402"/>
    </row>
    <row r="218" spans="1:67" ht="15.75" thickBot="1">
      <c r="A218" s="447" t="s">
        <v>51</v>
      </c>
      <c r="B218" s="448">
        <f>IFERROR(E212/$E$15,0)</f>
        <v>0</v>
      </c>
      <c r="C218" s="400"/>
      <c r="D218" s="400"/>
      <c r="E218" s="526" t="s">
        <v>403</v>
      </c>
      <c r="F218" s="266">
        <f>'1 Budgetskema (UDFYLDES)'!$C213</f>
        <v>0</v>
      </c>
      <c r="G218" s="431"/>
      <c r="H218" s="431"/>
      <c r="I218" s="475"/>
      <c r="J218" s="475"/>
      <c r="K218" s="304"/>
      <c r="L218" s="304"/>
      <c r="M218" s="304"/>
      <c r="N218" s="304"/>
      <c r="O218" s="304"/>
      <c r="P218" s="457"/>
      <c r="Q218" s="376"/>
      <c r="R218" s="376"/>
      <c r="S218" s="376"/>
      <c r="T218" s="473"/>
      <c r="U218" s="473"/>
      <c r="V218" s="473"/>
      <c r="W218" s="473"/>
      <c r="X218" s="473"/>
      <c r="Y218" s="247"/>
      <c r="Z218" s="247"/>
      <c r="AA218" s="247"/>
      <c r="AB218" s="247"/>
      <c r="AC218" s="247"/>
      <c r="AD218" s="247"/>
      <c r="AE218" s="247"/>
      <c r="AF218" s="247"/>
      <c r="AG218" s="247"/>
      <c r="AH218" s="247"/>
      <c r="AI218" s="247"/>
      <c r="AJ218" s="391"/>
      <c r="AK218" s="402"/>
      <c r="AL218" s="402"/>
      <c r="AM218" s="402"/>
      <c r="AN218" s="402"/>
      <c r="AO218" s="402"/>
      <c r="AP218" s="402"/>
      <c r="AQ218" s="402"/>
      <c r="AR218" s="402"/>
      <c r="AS218" s="402"/>
      <c r="AT218" s="402"/>
      <c r="AU218" s="402"/>
      <c r="AV218" s="402"/>
      <c r="AW218" s="402"/>
      <c r="AX218" s="402"/>
      <c r="AY218" s="402"/>
      <c r="AZ218" s="402"/>
      <c r="BA218" s="402"/>
      <c r="BB218" s="402"/>
      <c r="BC218" s="402"/>
      <c r="BD218" s="402"/>
      <c r="BE218" s="402"/>
      <c r="BF218" s="402"/>
      <c r="BG218" s="402"/>
      <c r="BH218" s="402"/>
      <c r="BI218" s="402"/>
      <c r="BJ218" s="402"/>
      <c r="BK218" s="402"/>
      <c r="BL218" s="402"/>
      <c r="BM218" s="402"/>
      <c r="BN218" s="402"/>
      <c r="BO218" s="402"/>
    </row>
    <row r="219" spans="1:67" ht="15.75" thickBot="1">
      <c r="A219" s="398"/>
      <c r="B219" s="399"/>
      <c r="C219" s="391"/>
      <c r="D219" s="391"/>
      <c r="E219" s="409"/>
      <c r="F219" s="403"/>
      <c r="G219" s="431"/>
      <c r="H219" s="431"/>
      <c r="I219" s="475"/>
      <c r="J219" s="475"/>
      <c r="K219" s="304"/>
      <c r="L219" s="304"/>
      <c r="M219" s="304"/>
      <c r="N219" s="304"/>
      <c r="O219" s="304"/>
      <c r="P219" s="457"/>
      <c r="Q219" s="376"/>
      <c r="R219" s="376"/>
      <c r="S219" s="376"/>
      <c r="T219" s="473"/>
      <c r="U219" s="473"/>
      <c r="V219" s="473"/>
      <c r="W219" s="473"/>
      <c r="X219" s="473"/>
      <c r="Y219" s="247"/>
      <c r="Z219" s="247"/>
      <c r="AA219" s="247"/>
      <c r="AB219" s="247"/>
      <c r="AC219" s="376"/>
      <c r="AD219" s="247"/>
      <c r="AE219" s="247"/>
      <c r="AF219" s="247"/>
      <c r="AG219" s="247"/>
      <c r="AH219" s="247"/>
      <c r="AI219" s="247"/>
      <c r="AJ219" s="391"/>
      <c r="AK219" s="402"/>
      <c r="AL219" s="402"/>
      <c r="AM219" s="402"/>
      <c r="AN219" s="402"/>
      <c r="AO219" s="402"/>
      <c r="AP219" s="402"/>
      <c r="AQ219" s="402"/>
      <c r="AR219" s="402"/>
      <c r="AS219" s="402"/>
      <c r="AT219" s="402"/>
      <c r="AU219" s="402"/>
      <c r="AV219" s="402"/>
      <c r="AW219" s="402"/>
      <c r="AX219" s="402"/>
      <c r="AY219" s="402"/>
      <c r="AZ219" s="402"/>
      <c r="BA219" s="402"/>
      <c r="BB219" s="402"/>
      <c r="BC219" s="402"/>
      <c r="BD219" s="402"/>
      <c r="BE219" s="402"/>
      <c r="BF219" s="402"/>
      <c r="BG219" s="402"/>
      <c r="BH219" s="402"/>
      <c r="BI219" s="402"/>
      <c r="BJ219" s="402"/>
      <c r="BK219" s="402"/>
      <c r="BL219" s="402"/>
      <c r="BM219" s="402"/>
      <c r="BN219" s="402"/>
      <c r="BO219" s="402"/>
    </row>
    <row r="220" spans="1:67" ht="15" hidden="1">
      <c r="A220" s="398"/>
      <c r="B220" s="399"/>
      <c r="C220" s="391"/>
      <c r="D220" s="391"/>
      <c r="E220" s="409"/>
      <c r="F220" s="403"/>
      <c r="G220" s="431"/>
      <c r="H220" s="431"/>
      <c r="I220" s="475"/>
      <c r="J220" s="475"/>
      <c r="K220" s="304"/>
      <c r="L220" s="304"/>
      <c r="M220" s="304"/>
      <c r="N220" s="304"/>
      <c r="O220" s="304"/>
      <c r="P220" s="457"/>
      <c r="Q220" s="376"/>
      <c r="R220" s="376"/>
      <c r="S220" s="376"/>
      <c r="T220" s="473"/>
      <c r="U220" s="473"/>
      <c r="V220" s="473"/>
      <c r="W220" s="473"/>
      <c r="X220" s="473"/>
      <c r="Y220" s="247"/>
      <c r="Z220" s="247"/>
      <c r="AA220" s="247"/>
      <c r="AB220" s="247"/>
      <c r="AC220" s="376"/>
      <c r="AD220" s="247"/>
      <c r="AE220" s="247"/>
      <c r="AF220" s="247"/>
      <c r="AG220" s="247"/>
      <c r="AH220" s="247"/>
      <c r="AI220" s="247"/>
      <c r="AJ220" s="391"/>
      <c r="AK220" s="402"/>
      <c r="AL220" s="402"/>
      <c r="AM220" s="402"/>
      <c r="AN220" s="402"/>
      <c r="AO220" s="402"/>
      <c r="AP220" s="402"/>
      <c r="AQ220" s="402"/>
      <c r="AR220" s="402"/>
      <c r="AS220" s="402"/>
      <c r="AT220" s="402"/>
      <c r="AU220" s="402"/>
      <c r="AV220" s="402"/>
      <c r="AW220" s="402"/>
      <c r="AX220" s="402"/>
      <c r="AY220" s="402"/>
      <c r="AZ220" s="402"/>
      <c r="BA220" s="402"/>
      <c r="BB220" s="402"/>
      <c r="BC220" s="402"/>
      <c r="BD220" s="402"/>
      <c r="BE220" s="402"/>
      <c r="BF220" s="402"/>
      <c r="BG220" s="402"/>
      <c r="BH220" s="402"/>
      <c r="BI220" s="402"/>
      <c r="BJ220" s="402"/>
      <c r="BK220" s="402"/>
      <c r="BL220" s="402"/>
      <c r="BM220" s="402"/>
      <c r="BN220" s="402"/>
      <c r="BO220" s="402"/>
    </row>
    <row r="221" spans="1:67" ht="15" hidden="1">
      <c r="A221" s="398"/>
      <c r="B221" s="399"/>
      <c r="C221" s="391"/>
      <c r="D221" s="391"/>
      <c r="E221" s="409"/>
      <c r="F221" s="403"/>
      <c r="G221" s="431"/>
      <c r="H221" s="431"/>
      <c r="I221" s="475"/>
      <c r="J221" s="475"/>
      <c r="K221" s="304"/>
      <c r="L221" s="304"/>
      <c r="M221" s="304"/>
      <c r="N221" s="304"/>
      <c r="O221" s="304"/>
      <c r="P221" s="457"/>
      <c r="Q221" s="376"/>
      <c r="R221" s="376"/>
      <c r="S221" s="376"/>
      <c r="T221" s="473"/>
      <c r="U221" s="473"/>
      <c r="V221" s="473"/>
      <c r="W221" s="473"/>
      <c r="X221" s="473"/>
      <c r="Y221" s="247"/>
      <c r="Z221" s="247"/>
      <c r="AA221" s="247"/>
      <c r="AB221" s="247"/>
      <c r="AC221" s="376"/>
      <c r="AD221" s="247"/>
      <c r="AE221" s="247"/>
      <c r="AF221" s="247"/>
      <c r="AG221" s="247"/>
      <c r="AH221" s="247"/>
      <c r="AI221" s="247"/>
      <c r="AJ221" s="391"/>
      <c r="AK221" s="402"/>
      <c r="AL221" s="402"/>
      <c r="AM221" s="402"/>
      <c r="AN221" s="402"/>
      <c r="AO221" s="402"/>
      <c r="AP221" s="402"/>
      <c r="AQ221" s="402"/>
      <c r="AR221" s="402"/>
      <c r="AS221" s="402"/>
      <c r="AT221" s="402"/>
      <c r="AU221" s="402"/>
      <c r="AV221" s="402"/>
      <c r="AW221" s="402"/>
      <c r="AX221" s="402"/>
      <c r="AY221" s="402"/>
      <c r="AZ221" s="402"/>
      <c r="BA221" s="402"/>
      <c r="BB221" s="402"/>
      <c r="BC221" s="402"/>
      <c r="BD221" s="402"/>
      <c r="BE221" s="402"/>
      <c r="BF221" s="402"/>
      <c r="BG221" s="402"/>
      <c r="BH221" s="402"/>
      <c r="BI221" s="402"/>
      <c r="BJ221" s="402"/>
      <c r="BK221" s="402"/>
      <c r="BL221" s="402"/>
      <c r="BM221" s="402"/>
      <c r="BN221" s="402"/>
      <c r="BO221" s="402"/>
    </row>
    <row r="222" spans="1:67" ht="15" hidden="1">
      <c r="A222" s="398"/>
      <c r="B222" s="399"/>
      <c r="C222" s="391"/>
      <c r="D222" s="391"/>
      <c r="E222" s="409"/>
      <c r="F222" s="403"/>
      <c r="G222" s="431"/>
      <c r="H222" s="431"/>
      <c r="I222" s="475"/>
      <c r="J222" s="475"/>
      <c r="K222" s="304"/>
      <c r="L222" s="304"/>
      <c r="M222" s="304"/>
      <c r="N222" s="304"/>
      <c r="O222" s="304"/>
      <c r="P222" s="457"/>
      <c r="Q222" s="376"/>
      <c r="R222" s="376"/>
      <c r="S222" s="376"/>
      <c r="T222" s="473"/>
      <c r="U222" s="473"/>
      <c r="V222" s="473"/>
      <c r="W222" s="473"/>
      <c r="X222" s="473"/>
      <c r="Y222" s="247"/>
      <c r="Z222" s="247"/>
      <c r="AA222" s="247"/>
      <c r="AB222" s="247"/>
      <c r="AC222" s="376"/>
      <c r="AD222" s="247"/>
      <c r="AE222" s="247"/>
      <c r="AF222" s="247"/>
      <c r="AG222" s="247"/>
      <c r="AH222" s="247"/>
      <c r="AI222" s="247"/>
      <c r="AJ222" s="391"/>
      <c r="AK222" s="402"/>
      <c r="AL222" s="402"/>
      <c r="AM222" s="402"/>
      <c r="AN222" s="402"/>
      <c r="AO222" s="402"/>
      <c r="AP222" s="402"/>
      <c r="AQ222" s="402"/>
      <c r="AR222" s="402"/>
      <c r="AS222" s="402"/>
      <c r="AT222" s="402"/>
      <c r="AU222" s="402"/>
      <c r="AV222" s="402"/>
      <c r="AW222" s="402"/>
      <c r="AX222" s="402"/>
      <c r="AY222" s="402"/>
      <c r="AZ222" s="402"/>
      <c r="BA222" s="402"/>
      <c r="BB222" s="402"/>
      <c r="BC222" s="402"/>
      <c r="BD222" s="402"/>
      <c r="BE222" s="402"/>
      <c r="BF222" s="402"/>
      <c r="BG222" s="402"/>
      <c r="BH222" s="402"/>
      <c r="BI222" s="402"/>
      <c r="BJ222" s="402"/>
      <c r="BK222" s="402"/>
      <c r="BL222" s="402"/>
      <c r="BM222" s="402"/>
      <c r="BN222" s="402"/>
      <c r="BO222" s="402"/>
    </row>
    <row r="223" spans="1:67" ht="15" hidden="1">
      <c r="A223" s="398"/>
      <c r="B223" s="399"/>
      <c r="C223" s="391"/>
      <c r="D223" s="391"/>
      <c r="E223" s="409"/>
      <c r="F223" s="403"/>
      <c r="G223" s="431"/>
      <c r="H223" s="431"/>
      <c r="I223" s="475"/>
      <c r="J223" s="475"/>
      <c r="K223" s="304"/>
      <c r="L223" s="304"/>
      <c r="M223" s="304"/>
      <c r="N223" s="304"/>
      <c r="O223" s="304"/>
      <c r="P223" s="457"/>
      <c r="Q223" s="376"/>
      <c r="R223" s="376"/>
      <c r="S223" s="376"/>
      <c r="T223" s="473"/>
      <c r="U223" s="473"/>
      <c r="V223" s="473"/>
      <c r="W223" s="473"/>
      <c r="X223" s="473"/>
      <c r="Y223" s="247"/>
      <c r="Z223" s="247"/>
      <c r="AA223" s="247"/>
      <c r="AB223" s="247"/>
      <c r="AC223" s="376"/>
      <c r="AD223" s="247"/>
      <c r="AE223" s="247"/>
      <c r="AF223" s="247"/>
      <c r="AG223" s="247"/>
      <c r="AH223" s="247"/>
      <c r="AI223" s="247"/>
      <c r="AJ223" s="391"/>
      <c r="AK223" s="402"/>
      <c r="AL223" s="402"/>
      <c r="AM223" s="402"/>
      <c r="AN223" s="402"/>
      <c r="AO223" s="402"/>
      <c r="AP223" s="402"/>
      <c r="AQ223" s="402"/>
      <c r="AR223" s="402"/>
      <c r="AS223" s="402"/>
      <c r="AT223" s="402"/>
      <c r="AU223" s="402"/>
      <c r="AV223" s="402"/>
      <c r="AW223" s="402"/>
      <c r="AX223" s="402"/>
      <c r="AY223" s="402"/>
      <c r="AZ223" s="402"/>
      <c r="BA223" s="402"/>
      <c r="BB223" s="402"/>
      <c r="BC223" s="402"/>
      <c r="BD223" s="402"/>
      <c r="BE223" s="402"/>
      <c r="BF223" s="402"/>
      <c r="BG223" s="402"/>
      <c r="BH223" s="402"/>
      <c r="BI223" s="402"/>
      <c r="BJ223" s="402"/>
      <c r="BK223" s="402"/>
      <c r="BL223" s="402"/>
      <c r="BM223" s="402"/>
      <c r="BN223" s="402"/>
      <c r="BO223" s="402"/>
    </row>
    <row r="224" spans="1:67" ht="15" hidden="1">
      <c r="A224" s="398"/>
      <c r="B224" s="399"/>
      <c r="C224" s="391"/>
      <c r="D224" s="391"/>
      <c r="E224" s="409"/>
      <c r="F224" s="403"/>
      <c r="G224" s="431"/>
      <c r="H224" s="431"/>
      <c r="I224" s="475"/>
      <c r="J224" s="475"/>
      <c r="K224" s="304"/>
      <c r="L224" s="304"/>
      <c r="M224" s="304"/>
      <c r="N224" s="304"/>
      <c r="O224" s="304"/>
      <c r="P224" s="457"/>
      <c r="Q224" s="376"/>
      <c r="R224" s="376"/>
      <c r="S224" s="376"/>
      <c r="T224" s="473"/>
      <c r="U224" s="473"/>
      <c r="V224" s="473"/>
      <c r="W224" s="473"/>
      <c r="X224" s="473"/>
      <c r="Y224" s="247"/>
      <c r="Z224" s="247"/>
      <c r="AA224" s="247"/>
      <c r="AB224" s="247"/>
      <c r="AC224" s="376"/>
      <c r="AD224" s="247"/>
      <c r="AE224" s="247"/>
      <c r="AF224" s="247"/>
      <c r="AG224" s="247"/>
      <c r="AH224" s="247"/>
      <c r="AI224" s="247"/>
      <c r="AJ224" s="391"/>
      <c r="AK224" s="402"/>
      <c r="AL224" s="402"/>
      <c r="AM224" s="402"/>
      <c r="AN224" s="402"/>
      <c r="AO224" s="402"/>
      <c r="AP224" s="402"/>
      <c r="AQ224" s="402"/>
      <c r="AR224" s="402"/>
      <c r="AS224" s="402"/>
      <c r="AT224" s="402"/>
      <c r="AU224" s="402"/>
      <c r="AV224" s="402"/>
      <c r="AW224" s="402"/>
      <c r="AX224" s="402"/>
      <c r="AY224" s="402"/>
      <c r="AZ224" s="402"/>
      <c r="BA224" s="402"/>
      <c r="BB224" s="402"/>
      <c r="BC224" s="402"/>
      <c r="BD224" s="402"/>
      <c r="BE224" s="402"/>
      <c r="BF224" s="402"/>
      <c r="BG224" s="402"/>
      <c r="BH224" s="402"/>
      <c r="BI224" s="402"/>
      <c r="BJ224" s="402"/>
      <c r="BK224" s="402"/>
      <c r="BL224" s="402"/>
      <c r="BM224" s="402"/>
      <c r="BN224" s="402"/>
      <c r="BO224" s="402"/>
    </row>
    <row r="225" spans="1:67" ht="15" hidden="1">
      <c r="A225" s="398"/>
      <c r="B225" s="399"/>
      <c r="C225" s="391"/>
      <c r="D225" s="391"/>
      <c r="E225" s="409"/>
      <c r="F225" s="403"/>
      <c r="G225" s="431"/>
      <c r="H225" s="431"/>
      <c r="I225" s="475"/>
      <c r="J225" s="475"/>
      <c r="K225" s="304"/>
      <c r="L225" s="304"/>
      <c r="M225" s="304"/>
      <c r="N225" s="304"/>
      <c r="O225" s="304"/>
      <c r="P225" s="457"/>
      <c r="Q225" s="376"/>
      <c r="R225" s="376"/>
      <c r="S225" s="376"/>
      <c r="T225" s="473"/>
      <c r="U225" s="473"/>
      <c r="V225" s="473"/>
      <c r="W225" s="473"/>
      <c r="X225" s="473"/>
      <c r="Y225" s="247"/>
      <c r="Z225" s="247"/>
      <c r="AA225" s="247"/>
      <c r="AB225" s="247"/>
      <c r="AC225" s="376"/>
      <c r="AD225" s="247"/>
      <c r="AE225" s="247"/>
      <c r="AF225" s="247"/>
      <c r="AG225" s="247"/>
      <c r="AH225" s="247"/>
      <c r="AI225" s="247"/>
      <c r="AJ225" s="391"/>
      <c r="AK225" s="402"/>
      <c r="AL225" s="402"/>
      <c r="AM225" s="402"/>
      <c r="AN225" s="402"/>
      <c r="AO225" s="402"/>
      <c r="AP225" s="402"/>
      <c r="AQ225" s="402"/>
      <c r="AR225" s="402"/>
      <c r="AS225" s="402"/>
      <c r="AT225" s="402"/>
      <c r="AU225" s="402"/>
      <c r="AV225" s="402"/>
      <c r="AW225" s="402"/>
      <c r="AX225" s="402"/>
      <c r="AY225" s="402"/>
      <c r="AZ225" s="402"/>
      <c r="BA225" s="402"/>
      <c r="BB225" s="402"/>
      <c r="BC225" s="402"/>
      <c r="BD225" s="402"/>
      <c r="BE225" s="402"/>
      <c r="BF225" s="402"/>
      <c r="BG225" s="402"/>
      <c r="BH225" s="402"/>
      <c r="BI225" s="402"/>
      <c r="BJ225" s="402"/>
      <c r="BK225" s="402"/>
      <c r="BL225" s="402"/>
      <c r="BM225" s="402"/>
      <c r="BN225" s="402"/>
      <c r="BO225" s="402"/>
    </row>
    <row r="226" spans="1:67" ht="15" hidden="1">
      <c r="A226" s="398"/>
      <c r="B226" s="399"/>
      <c r="C226" s="391"/>
      <c r="D226" s="391"/>
      <c r="E226" s="409"/>
      <c r="F226" s="403"/>
      <c r="G226" s="431"/>
      <c r="H226" s="431"/>
      <c r="I226" s="475"/>
      <c r="J226" s="475"/>
      <c r="K226" s="304"/>
      <c r="L226" s="304"/>
      <c r="M226" s="304"/>
      <c r="N226" s="304"/>
      <c r="O226" s="304"/>
      <c r="P226" s="457"/>
      <c r="Q226" s="376"/>
      <c r="R226" s="376"/>
      <c r="S226" s="376"/>
      <c r="T226" s="473"/>
      <c r="U226" s="473"/>
      <c r="V226" s="473"/>
      <c r="W226" s="473"/>
      <c r="X226" s="473"/>
      <c r="Y226" s="247"/>
      <c r="Z226" s="247"/>
      <c r="AA226" s="247"/>
      <c r="AB226" s="247"/>
      <c r="AC226" s="376"/>
      <c r="AD226" s="247"/>
      <c r="AE226" s="247"/>
      <c r="AF226" s="247"/>
      <c r="AG226" s="247"/>
      <c r="AH226" s="247"/>
      <c r="AI226" s="247"/>
      <c r="AJ226" s="391"/>
      <c r="AK226" s="402"/>
      <c r="AL226" s="402"/>
      <c r="AM226" s="402"/>
      <c r="AN226" s="402"/>
      <c r="AO226" s="402"/>
      <c r="AP226" s="402"/>
      <c r="AQ226" s="402"/>
      <c r="AR226" s="402"/>
      <c r="AS226" s="402"/>
      <c r="AT226" s="402"/>
      <c r="AU226" s="402"/>
      <c r="AV226" s="402"/>
      <c r="AW226" s="402"/>
      <c r="AX226" s="402"/>
      <c r="AY226" s="402"/>
      <c r="AZ226" s="402"/>
      <c r="BA226" s="402"/>
      <c r="BB226" s="402"/>
      <c r="BC226" s="402"/>
      <c r="BD226" s="402"/>
      <c r="BE226" s="402"/>
      <c r="BF226" s="402"/>
      <c r="BG226" s="402"/>
      <c r="BH226" s="402"/>
      <c r="BI226" s="402"/>
      <c r="BJ226" s="402"/>
      <c r="BK226" s="402"/>
      <c r="BL226" s="402"/>
      <c r="BM226" s="402"/>
      <c r="BN226" s="402"/>
      <c r="BO226" s="402"/>
    </row>
    <row r="227" spans="1:67" ht="15" hidden="1">
      <c r="A227" s="398"/>
      <c r="B227" s="399"/>
      <c r="C227" s="391"/>
      <c r="D227" s="391"/>
      <c r="E227" s="409"/>
      <c r="F227" s="403"/>
      <c r="G227" s="431"/>
      <c r="H227" s="431"/>
      <c r="I227" s="475"/>
      <c r="J227" s="475"/>
      <c r="K227" s="304"/>
      <c r="L227" s="304"/>
      <c r="M227" s="304"/>
      <c r="N227" s="304"/>
      <c r="O227" s="304"/>
      <c r="P227" s="457"/>
      <c r="Q227" s="376"/>
      <c r="R227" s="376"/>
      <c r="S227" s="376"/>
      <c r="T227" s="473"/>
      <c r="U227" s="473"/>
      <c r="V227" s="473"/>
      <c r="W227" s="473"/>
      <c r="X227" s="473"/>
      <c r="Y227" s="247"/>
      <c r="Z227" s="247"/>
      <c r="AA227" s="247"/>
      <c r="AB227" s="247"/>
      <c r="AC227" s="376"/>
      <c r="AD227" s="247"/>
      <c r="AE227" s="247"/>
      <c r="AF227" s="247"/>
      <c r="AG227" s="247"/>
      <c r="AH227" s="247"/>
      <c r="AI227" s="247"/>
      <c r="AJ227" s="391"/>
      <c r="AK227" s="402"/>
      <c r="AL227" s="402"/>
      <c r="AM227" s="402"/>
      <c r="AN227" s="402"/>
      <c r="AO227" s="402"/>
      <c r="AP227" s="402"/>
      <c r="AQ227" s="402"/>
      <c r="AR227" s="402"/>
      <c r="AS227" s="402"/>
      <c r="AT227" s="402"/>
      <c r="AU227" s="402"/>
      <c r="AV227" s="402"/>
      <c r="AW227" s="402"/>
      <c r="AX227" s="402"/>
      <c r="AY227" s="402"/>
      <c r="AZ227" s="402"/>
      <c r="BA227" s="402"/>
      <c r="BB227" s="402"/>
      <c r="BC227" s="402"/>
      <c r="BD227" s="402"/>
      <c r="BE227" s="402"/>
      <c r="BF227" s="402"/>
      <c r="BG227" s="402"/>
      <c r="BH227" s="402"/>
      <c r="BI227" s="402"/>
      <c r="BJ227" s="402"/>
      <c r="BK227" s="402"/>
      <c r="BL227" s="402"/>
      <c r="BM227" s="402"/>
      <c r="BN227" s="402"/>
      <c r="BO227" s="402"/>
    </row>
    <row r="228" spans="1:67" ht="35.1" customHeight="1" thickTop="1">
      <c r="A228" s="382" t="s">
        <v>15</v>
      </c>
      <c r="B228" s="383" t="str">
        <f>IF('1 Budgetskema (UDFYLDES)'!C219="","",'1 Budgetskema (UDFYLDES)'!C219)</f>
        <v/>
      </c>
      <c r="C228" s="722" t="s">
        <v>419</v>
      </c>
      <c r="D228" s="384"/>
      <c r="E228" s="410" t="s">
        <v>18</v>
      </c>
      <c r="F228" s="383" t="str">
        <f>IF('1 Budgetskema (UDFYLDES)'!D219="","",'1 Budgetskema (UDFYLDES)'!D219)</f>
        <v/>
      </c>
      <c r="G228" s="433"/>
      <c r="H228" s="490"/>
      <c r="I228" s="478"/>
      <c r="J228" s="478"/>
      <c r="K228" s="457"/>
      <c r="L228" s="457"/>
      <c r="M228" s="457"/>
      <c r="N228" s="457"/>
      <c r="O228" s="457"/>
      <c r="P228" s="457"/>
      <c r="Q228" s="289"/>
      <c r="R228" s="290"/>
      <c r="S228" s="291"/>
      <c r="T228" s="473"/>
      <c r="U228" s="473"/>
      <c r="V228" s="473"/>
      <c r="W228" s="553"/>
      <c r="X228" s="473"/>
      <c r="Y228" s="247"/>
      <c r="Z228" s="457"/>
      <c r="AA228" s="247"/>
      <c r="AB228" s="247"/>
      <c r="AC228" s="247"/>
      <c r="AD228" s="247"/>
      <c r="AE228" s="457"/>
      <c r="AF228" s="247"/>
      <c r="AG228" s="247"/>
      <c r="AH228" s="247"/>
      <c r="AI228" s="247"/>
      <c r="AJ228" s="391"/>
      <c r="AK228" s="402"/>
      <c r="AL228" s="402"/>
      <c r="AM228" s="402"/>
      <c r="AN228" s="402"/>
      <c r="AO228" s="402"/>
      <c r="AP228" s="402"/>
      <c r="AQ228" s="402"/>
      <c r="AR228" s="402"/>
      <c r="AS228" s="402"/>
      <c r="AT228" s="402"/>
      <c r="AU228" s="402"/>
      <c r="AV228" s="402"/>
      <c r="AW228" s="402"/>
      <c r="AX228" s="402"/>
      <c r="AY228" s="402"/>
      <c r="AZ228" s="402"/>
      <c r="BA228" s="402"/>
      <c r="BB228" s="402"/>
      <c r="BC228" s="402"/>
      <c r="BD228" s="402"/>
      <c r="BE228" s="402"/>
      <c r="BF228" s="402"/>
      <c r="BG228" s="402"/>
      <c r="BH228" s="402"/>
      <c r="BI228" s="402"/>
      <c r="BJ228" s="402"/>
      <c r="BK228" s="402"/>
      <c r="BL228" s="402"/>
      <c r="BM228" s="402"/>
      <c r="BN228" s="402"/>
      <c r="BO228" s="402"/>
    </row>
    <row r="229" spans="1:67" ht="15">
      <c r="A229" s="404" t="s">
        <v>113</v>
      </c>
      <c r="B229" s="386" t="str">
        <f>IF('1 Budgetskema (UDFYLDES)'!E219="","",'1 Budgetskema (UDFYLDES)'!E219)</f>
        <v/>
      </c>
      <c r="C229" s="387"/>
      <c r="D229" s="387"/>
      <c r="E229" s="411" t="s">
        <v>100</v>
      </c>
      <c r="F229" s="386" t="str">
        <f>IF(ISBLANK($F$19),"Projektform skal vælges ved hovedansøger",$F$19)</f>
        <v/>
      </c>
      <c r="G229" s="433"/>
      <c r="H229" s="490"/>
      <c r="I229" s="478"/>
      <c r="J229" s="478"/>
      <c r="K229" s="457"/>
      <c r="L229" s="457"/>
      <c r="M229" s="457"/>
      <c r="N229" s="457"/>
      <c r="O229" s="457"/>
      <c r="P229" s="457"/>
      <c r="Q229" s="289"/>
      <c r="R229" s="290"/>
      <c r="S229" s="460"/>
      <c r="T229" s="473"/>
      <c r="U229" s="473"/>
      <c r="V229" s="473"/>
      <c r="W229" s="553"/>
      <c r="X229" s="554"/>
      <c r="Y229" s="247"/>
      <c r="Z229" s="457"/>
      <c r="AA229" s="247"/>
      <c r="AB229" s="247"/>
      <c r="AC229" s="247"/>
      <c r="AD229" s="247"/>
      <c r="AE229" s="457"/>
      <c r="AF229" s="247"/>
      <c r="AG229" s="247"/>
      <c r="AH229" s="247"/>
      <c r="AI229" s="247"/>
      <c r="AJ229" s="391"/>
      <c r="AK229" s="402"/>
      <c r="AL229" s="402"/>
      <c r="AM229" s="402"/>
      <c r="AN229" s="402"/>
      <c r="AO229" s="402"/>
      <c r="AP229" s="402"/>
      <c r="AQ229" s="402"/>
      <c r="AR229" s="402"/>
      <c r="AS229" s="402"/>
      <c r="AT229" s="402"/>
      <c r="AU229" s="402"/>
      <c r="AV229" s="402"/>
      <c r="AW229" s="402"/>
      <c r="AX229" s="402"/>
      <c r="AY229" s="402"/>
      <c r="AZ229" s="402"/>
      <c r="BA229" s="402"/>
      <c r="BB229" s="402"/>
      <c r="BC229" s="402"/>
      <c r="BD229" s="402"/>
      <c r="BE229" s="402"/>
      <c r="BF229" s="402"/>
      <c r="BG229" s="402"/>
      <c r="BH229" s="402"/>
      <c r="BI229" s="402"/>
      <c r="BJ229" s="402"/>
      <c r="BK229" s="402"/>
      <c r="BL229" s="402"/>
      <c r="BM229" s="402"/>
      <c r="BN229" s="402"/>
      <c r="BO229" s="402"/>
    </row>
    <row r="230" spans="1:67" ht="30">
      <c r="A230" s="385" t="s">
        <v>16</v>
      </c>
      <c r="B230" s="386" t="str">
        <f>IF('1 Budgetskema (UDFYLDES)'!F219="","",'1 Budgetskema (UDFYLDES)'!F219)</f>
        <v/>
      </c>
      <c r="C230" s="441" t="s">
        <v>399</v>
      </c>
      <c r="D230" s="385"/>
      <c r="E230" s="444" t="s">
        <v>17</v>
      </c>
      <c r="F230" s="442" t="str">
        <f>IFERROR(IF(NOT(ISERROR(MATCH(B229,{"ABER"},0))),INDEX(ABER_Tilskudsprocent_liste[#All],MATCH(B230,ABER_Tilskudsprocent_liste[[#All],[Typer af projekter og aktiviteter/ virksomhedsstørrelse]],0),MATCH(Z232,ABER_Tilskudsprocent_liste[#Headers],0)),IF(NOT(ISERROR(MATCH(B229,{"GBER"},0))),INDEX(GEBER_Tilskudsprocent_liste[#All],MATCH(B230,GEBER_Tilskudsprocent_liste[[#All],[Typer af projekter og aktiviteter/ virksomhedsstørrelse]],0),MATCH(Z232,GEBER_Tilskudsprocent_liste[#Headers],0)),IF(NOT(ISERROR(MATCH(B229,{"FIBER"},0))),INDEX(FIBER_Tilskudsprocent_liste[#All],MATCH(B230,FIBER_Tilskudsprocent_liste[[#All],[Typer af projekter og aktiviteter/ virksomhedsstørrelse]],0),MATCH(Z232,FIBER_Tilskudsprocent_liste[#Headers],0)),IF(NOT(ISERROR(MATCH(B229,{"Ej statsstøtte"},0))),INDEX(Liste_Ej_statsstøtte[#All],MATCH(B230,Liste_Ej_statsstøtte[[#All],[Typer af projekter og aktiviteter/ virksomhedsstørrelse]],0),MATCH(Z232,Liste_Ej_statsstøtte[#Headers],0)),"")))),"")</f>
        <v/>
      </c>
      <c r="G230" s="433" t="s">
        <v>119</v>
      </c>
      <c r="H230" s="491"/>
      <c r="I230" s="478" t="s">
        <v>122</v>
      </c>
      <c r="J230" s="478"/>
      <c r="K230" s="457"/>
      <c r="L230" s="457"/>
      <c r="M230" s="457"/>
      <c r="N230" s="457"/>
      <c r="O230" s="457"/>
      <c r="P230" s="457"/>
      <c r="Q230" s="313"/>
      <c r="R230" s="294"/>
      <c r="S230" s="460"/>
      <c r="T230" s="555" t="s">
        <v>355</v>
      </c>
      <c r="U230" s="555" t="s">
        <v>355</v>
      </c>
      <c r="V230" s="555" t="s">
        <v>355</v>
      </c>
      <c r="W230" s="555" t="s">
        <v>355</v>
      </c>
      <c r="X230" s="555" t="s">
        <v>355</v>
      </c>
      <c r="Y230" s="464" t="s">
        <v>355</v>
      </c>
      <c r="Z230" s="464" t="s">
        <v>355</v>
      </c>
      <c r="AA230" s="464" t="s">
        <v>355</v>
      </c>
      <c r="AB230" s="464" t="s">
        <v>355</v>
      </c>
      <c r="AC230" s="464" t="s">
        <v>355</v>
      </c>
      <c r="AD230" s="464" t="s">
        <v>355</v>
      </c>
      <c r="AE230" s="464" t="s">
        <v>355</v>
      </c>
      <c r="AF230" s="464" t="s">
        <v>355</v>
      </c>
      <c r="AG230" s="464" t="s">
        <v>355</v>
      </c>
      <c r="AH230" s="464" t="s">
        <v>355</v>
      </c>
      <c r="AI230" s="464" t="s">
        <v>355</v>
      </c>
      <c r="AJ230" s="391"/>
      <c r="AK230" s="402"/>
      <c r="AL230" s="402"/>
      <c r="AM230" s="402"/>
      <c r="AN230" s="402"/>
      <c r="AO230" s="402"/>
      <c r="AP230" s="402"/>
      <c r="AQ230" s="402"/>
      <c r="AR230" s="402"/>
      <c r="AS230" s="402"/>
      <c r="AT230" s="402"/>
      <c r="AU230" s="402"/>
      <c r="AV230" s="402"/>
      <c r="AW230" s="402"/>
      <c r="AX230" s="402"/>
      <c r="AY230" s="402"/>
      <c r="AZ230" s="402"/>
      <c r="BA230" s="402"/>
      <c r="BB230" s="402"/>
      <c r="BC230" s="402"/>
      <c r="BD230" s="402"/>
      <c r="BE230" s="402"/>
      <c r="BF230" s="402"/>
      <c r="BG230" s="402"/>
      <c r="BH230" s="402"/>
      <c r="BI230" s="402"/>
      <c r="BJ230" s="402"/>
      <c r="BK230" s="402"/>
      <c r="BL230" s="402"/>
      <c r="BM230" s="402"/>
      <c r="BN230" s="402"/>
      <c r="BO230" s="402"/>
    </row>
    <row r="231" spans="1:67" ht="15">
      <c r="A231" s="439" t="s">
        <v>394</v>
      </c>
      <c r="B231" s="441" t="str">
        <f>IF('1 Budgetskema (UDFYLDES)'!B219="","",'1 Budgetskema (UDFYLDES)'!B219)</f>
        <v/>
      </c>
      <c r="C231" s="440" t="str">
        <f>IF('1 Budgetskema (UDFYLDES)'!$A219="","",'1 Budgetskema (UDFYLDES)'!$A219)</f>
        <v/>
      </c>
      <c r="D231" s="385"/>
      <c r="E231" s="444"/>
      <c r="F231" s="443" t="str">
        <f>IFERROR(IF(NOT(ISERROR(MATCH(B229,{"ABER"},0))),INDEX(ABER_Tilskudsprocent_liste[#All],MATCH(B230,ABER_Tilskudsprocent_liste[[#All],[Typer af projekter og aktiviteter/ virksomhedsstørrelse]],0),MATCH(Z232,ABER_Tilskudsprocent_liste[#Headers],0)),IF(NOT(ISERROR(MATCH(B229,{"GBER"},0))),INDEX(GEBER_Tilskudsprocent_liste[#All],MATCH(B230,GEBER_Tilskudsprocent_liste[[#All],[Typer af projekter og aktiviteter/ virksomhedsstørrelse]],0),MATCH(Z232,GEBER_Tilskudsprocent_liste[#Headers],0)),IF(NOT(ISERROR(MATCH(B229,{"FIBER"},0))),INDEX(FIBER_Tilskudsprocent_liste[#All],MATCH(B230,FIBER_Tilskudsprocent_liste[[#All],[Typer af projekter og aktiviteter/ virksomhedsstørrelse]],0),MATCH(Z232,FIBER_Tilskudsprocent_liste[#Headers],0)),IF(NOT(ISERROR(MATCH(B229,{"Ej statsstøtte"},0))),INDEX(Liste_Ej_statsstøtte[#All],MATCH(B230,Liste_Ej_statsstøtte[[#All],[Typer af projekter og aktiviteter/ virksomhedsstørrelse]],0),MATCH(Z232,Liste_Ej_statsstøtte[#Headers],0)),"")))),"")</f>
        <v/>
      </c>
      <c r="G231" s="435" t="str">
        <f>IFERROR(IF(E242*(1-F231)-C243&lt;0,F231-((E242*F231+C243)-E242)/E242,""),"")</f>
        <v/>
      </c>
      <c r="H231" s="435" t="str">
        <f>IFERROR(IF(D243&lt;&gt;0,IF(D243=E242,0,IF(C243&gt;0,(F231-D243/E242)-G231,"HA")),IF(E242*(1-F231)-C243&lt;0,((F231-((E242*F231+C243+D243)-E242)/E242)),"")),"")</f>
        <v/>
      </c>
      <c r="I231" s="482" t="e">
        <f>H231-G232</f>
        <v>#VALUE!</v>
      </c>
      <c r="J231" s="478"/>
      <c r="K231" s="457"/>
      <c r="L231" s="457"/>
      <c r="M231" s="457"/>
      <c r="N231" s="457"/>
      <c r="O231" s="457"/>
      <c r="P231" s="457"/>
      <c r="Q231" s="313"/>
      <c r="R231" s="294"/>
      <c r="S231" s="460"/>
      <c r="T231" s="473" t="s">
        <v>121</v>
      </c>
      <c r="U231" s="473" t="s">
        <v>120</v>
      </c>
      <c r="V231" s="468" t="s">
        <v>118</v>
      </c>
      <c r="W231" s="468" t="s">
        <v>117</v>
      </c>
      <c r="X231" s="468" t="s">
        <v>105</v>
      </c>
      <c r="Y231" s="247"/>
      <c r="Z231" s="295" t="s">
        <v>102</v>
      </c>
      <c r="AA231" s="295" t="s">
        <v>100</v>
      </c>
      <c r="AB231" s="464" t="s">
        <v>209</v>
      </c>
      <c r="AC231" s="247"/>
      <c r="AD231" s="247"/>
      <c r="AE231" s="247"/>
      <c r="AF231" s="247"/>
      <c r="AG231" s="247"/>
      <c r="AH231" s="457"/>
      <c r="AI231" s="247"/>
      <c r="AJ231" s="391"/>
      <c r="AK231" s="402"/>
      <c r="AL231" s="402"/>
      <c r="AM231" s="402"/>
      <c r="AN231" s="402"/>
      <c r="AO231" s="402"/>
      <c r="AP231" s="402"/>
      <c r="AQ231" s="402"/>
      <c r="AR231" s="402"/>
      <c r="AS231" s="402"/>
      <c r="AT231" s="402"/>
      <c r="AU231" s="402"/>
      <c r="AV231" s="402"/>
      <c r="AW231" s="402"/>
      <c r="AX231" s="402"/>
      <c r="AY231" s="402"/>
      <c r="AZ231" s="402"/>
      <c r="BA231" s="402"/>
      <c r="BB231" s="402"/>
      <c r="BC231" s="402"/>
      <c r="BD231" s="402"/>
      <c r="BE231" s="402"/>
      <c r="BF231" s="402"/>
      <c r="BG231" s="402"/>
      <c r="BH231" s="402"/>
      <c r="BI231" s="402"/>
      <c r="BJ231" s="402"/>
      <c r="BK231" s="402"/>
      <c r="BL231" s="402"/>
      <c r="BM231" s="402"/>
      <c r="BN231" s="402"/>
      <c r="BO231" s="402"/>
    </row>
    <row r="232" spans="1:67" ht="15.75" thickBot="1">
      <c r="A232" s="392"/>
      <c r="B232" s="380" t="s">
        <v>57</v>
      </c>
      <c r="C232" s="379" t="s">
        <v>427</v>
      </c>
      <c r="D232" s="379" t="s">
        <v>428</v>
      </c>
      <c r="E232" s="412" t="s">
        <v>0</v>
      </c>
      <c r="F232" s="379" t="s">
        <v>9</v>
      </c>
      <c r="G232" s="560" t="e">
        <f>F231-D243/E242</f>
        <v>#VALUE!</v>
      </c>
      <c r="H232" s="431"/>
      <c r="I232" s="475"/>
      <c r="J232" s="475"/>
      <c r="K232" s="304"/>
      <c r="L232" s="304"/>
      <c r="M232" s="304"/>
      <c r="N232" s="304"/>
      <c r="O232" s="304"/>
      <c r="P232" s="305"/>
      <c r="Q232" s="314"/>
      <c r="R232" s="286"/>
      <c r="S232" s="286"/>
      <c r="T232" s="473"/>
      <c r="U232" s="473"/>
      <c r="V232" s="468"/>
      <c r="W232" s="468"/>
      <c r="X232" s="473"/>
      <c r="Y232" s="460"/>
      <c r="Z232" s="286" t="str">
        <f>CONCATENATE(F228," - ",AA232)</f>
        <v xml:space="preserve"> - </v>
      </c>
      <c r="AA232" s="376" t="str">
        <f>F229</f>
        <v/>
      </c>
      <c r="AB232" s="376"/>
      <c r="AC232" s="247"/>
      <c r="AD232" s="247"/>
      <c r="AE232" s="247"/>
      <c r="AF232" s="247"/>
      <c r="AG232" s="247"/>
      <c r="AH232" s="457"/>
      <c r="AI232" s="247"/>
      <c r="AJ232" s="391"/>
      <c r="AK232" s="402"/>
      <c r="AL232" s="402"/>
      <c r="AM232" s="402"/>
      <c r="AN232" s="402"/>
      <c r="AO232" s="402"/>
      <c r="AP232" s="402"/>
      <c r="AQ232" s="402"/>
      <c r="AR232" s="402"/>
      <c r="AS232" s="402"/>
      <c r="AT232" s="402"/>
      <c r="AU232" s="402"/>
      <c r="AV232" s="402"/>
      <c r="AW232" s="402"/>
      <c r="AX232" s="402"/>
      <c r="AY232" s="402"/>
      <c r="AZ232" s="402"/>
      <c r="BA232" s="402"/>
      <c r="BB232" s="402"/>
      <c r="BC232" s="402"/>
      <c r="BD232" s="402"/>
      <c r="BE232" s="402"/>
      <c r="BF232" s="402"/>
      <c r="BG232" s="402"/>
      <c r="BH232" s="402"/>
      <c r="BI232" s="402"/>
      <c r="BJ232" s="402"/>
      <c r="BK232" s="402"/>
      <c r="BL232" s="402"/>
      <c r="BM232" s="402"/>
      <c r="BN232" s="402"/>
      <c r="BO232" s="402"/>
    </row>
    <row r="233" spans="1:67" ht="15" customHeight="1">
      <c r="A233" s="267" t="s">
        <v>54</v>
      </c>
      <c r="B233" s="277">
        <f>IFERROR(IF(E233=0,0,X233),0)</f>
        <v>0</v>
      </c>
      <c r="C233" s="276">
        <f t="shared" ref="C233:C239" si="54">IFERROR(E233-B233,0)</f>
        <v>0</v>
      </c>
      <c r="D233" s="276"/>
      <c r="E233" s="278">
        <f>'1 Budgetskema (UDFYLDES)'!B227</f>
        <v>0</v>
      </c>
      <c r="F233" s="18">
        <f>SUM('1 Budgetskema (UDFYLDES)'!D226:AV226)</f>
        <v>0</v>
      </c>
      <c r="G233" s="429"/>
      <c r="H233" s="489"/>
      <c r="I233" s="471"/>
      <c r="J233" s="471"/>
      <c r="K233" s="296"/>
      <c r="L233" s="296"/>
      <c r="M233" s="296"/>
      <c r="N233" s="296"/>
      <c r="O233" s="299"/>
      <c r="P233" s="308"/>
      <c r="Q233" s="285"/>
      <c r="R233" s="286"/>
      <c r="S233" s="286"/>
      <c r="T233" s="473" t="e">
        <f>((F$231-((E$242*F$231+C$243)-E$242)/E$242))*E233</f>
        <v>#VALUE!</v>
      </c>
      <c r="U233" s="569" t="e">
        <f>F$246*E233</f>
        <v>#VALUE!</v>
      </c>
      <c r="V233" s="473">
        <f>IFERROR(IF(E233=0,0,E233*G$231),0)</f>
        <v>0</v>
      </c>
      <c r="W233" s="468">
        <f>IF(E233=0,0,E233*F$230)</f>
        <v>0</v>
      </c>
      <c r="X233" s="468">
        <f t="shared" ref="X233:X242" si="55">IF(NOT(ISERROR(MATCH("Selvfinansieret",B$229,0))),0,IF(NOT(ISERROR(MATCH(B$229,AI$570:AI$572,0))),E233,IF(AND(D$243=0,C$243=0),W233,IF(AND(D$243&gt;0,C$243=0),U233,IF(AND(D$243&gt;0,C$243&gt;0,U233=0),0,IF(AND(V233&lt;&gt;0,V233&lt;U233),V233,U233))))))</f>
        <v>0</v>
      </c>
      <c r="Y233" s="247"/>
      <c r="Z233" s="247"/>
      <c r="AA233" s="247"/>
      <c r="AB233" s="376"/>
      <c r="AC233" s="247"/>
      <c r="AD233" s="247"/>
      <c r="AE233" s="247"/>
      <c r="AF233" s="247"/>
      <c r="AG233" s="247"/>
      <c r="AH233" s="247"/>
      <c r="AI233" s="247"/>
      <c r="AJ233" s="391"/>
      <c r="AK233" s="402"/>
      <c r="AL233" s="402"/>
      <c r="AM233" s="402"/>
      <c r="AN233" s="402"/>
      <c r="AO233" s="402"/>
      <c r="AP233" s="402"/>
      <c r="AQ233" s="402"/>
      <c r="AR233" s="402"/>
      <c r="AS233" s="402"/>
      <c r="AT233" s="402"/>
      <c r="AU233" s="402"/>
      <c r="AV233" s="402"/>
      <c r="AW233" s="402"/>
      <c r="AX233" s="402"/>
      <c r="AY233" s="402"/>
      <c r="AZ233" s="402"/>
      <c r="BA233" s="402"/>
      <c r="BB233" s="402"/>
      <c r="BC233" s="402"/>
      <c r="BD233" s="402"/>
      <c r="BE233" s="402"/>
      <c r="BF233" s="402"/>
      <c r="BG233" s="402"/>
      <c r="BH233" s="402"/>
      <c r="BI233" s="402"/>
      <c r="BJ233" s="402"/>
      <c r="BK233" s="402"/>
      <c r="BL233" s="402"/>
      <c r="BM233" s="402"/>
      <c r="BN233" s="402"/>
      <c r="BO233" s="402"/>
    </row>
    <row r="234" spans="1:67" ht="15" customHeight="1">
      <c r="A234" s="194" t="s">
        <v>3</v>
      </c>
      <c r="B234" s="277">
        <f>IFERROR(IF(E234=0,0,X234),0)</f>
        <v>0</v>
      </c>
      <c r="C234" s="277">
        <f t="shared" si="54"/>
        <v>0</v>
      </c>
      <c r="D234" s="277"/>
      <c r="E234" s="66">
        <f>'1 Budgetskema (UDFYLDES)'!B231</f>
        <v>0</v>
      </c>
      <c r="F234" s="68"/>
      <c r="G234" s="429"/>
      <c r="H234" s="489"/>
      <c r="I234" s="471"/>
      <c r="J234" s="471"/>
      <c r="K234" s="296"/>
      <c r="L234" s="296"/>
      <c r="M234" s="296"/>
      <c r="N234" s="296"/>
      <c r="O234" s="299"/>
      <c r="P234" s="309"/>
      <c r="Q234" s="315"/>
      <c r="R234" s="311"/>
      <c r="S234" s="286"/>
      <c r="T234" s="473" t="e">
        <f t="shared" ref="T234:T242" si="56">((F$231-((E$242*F$231+C$243)-E$242)/E$242))*E234</f>
        <v>#VALUE!</v>
      </c>
      <c r="U234" s="569" t="e">
        <f t="shared" ref="U234:U242" si="57">F$246*E234</f>
        <v>#VALUE!</v>
      </c>
      <c r="V234" s="473">
        <f t="shared" ref="V234:V242" si="58">IFERROR(IF(E234=0,0,E234*G$231),0)</f>
        <v>0</v>
      </c>
      <c r="W234" s="468">
        <f t="shared" ref="W234:W241" si="59">IF(E234=0,0,E234*F$230)</f>
        <v>0</v>
      </c>
      <c r="X234" s="468">
        <f t="shared" si="55"/>
        <v>0</v>
      </c>
      <c r="Y234" s="247"/>
      <c r="Z234" s="286"/>
      <c r="AA234" s="286"/>
      <c r="AB234" s="376"/>
      <c r="AC234" s="247"/>
      <c r="AD234" s="767" t="s">
        <v>101</v>
      </c>
      <c r="AE234" s="767"/>
      <c r="AF234" s="767"/>
      <c r="AG234" s="247"/>
      <c r="AH234" s="247"/>
      <c r="AI234" s="247"/>
      <c r="AJ234" s="391"/>
      <c r="AK234" s="402"/>
      <c r="AL234" s="402"/>
      <c r="AM234" s="402"/>
      <c r="AN234" s="402"/>
      <c r="AO234" s="402"/>
      <c r="AP234" s="402"/>
      <c r="AQ234" s="402"/>
      <c r="AR234" s="402"/>
      <c r="AS234" s="402"/>
      <c r="AT234" s="402"/>
      <c r="AU234" s="402"/>
      <c r="AV234" s="402"/>
      <c r="AW234" s="402"/>
      <c r="AX234" s="402"/>
      <c r="AY234" s="402"/>
      <c r="AZ234" s="402"/>
      <c r="BA234" s="402"/>
      <c r="BB234" s="402"/>
      <c r="BC234" s="402"/>
      <c r="BD234" s="402"/>
      <c r="BE234" s="402"/>
      <c r="BF234" s="402"/>
      <c r="BG234" s="402"/>
      <c r="BH234" s="402"/>
      <c r="BI234" s="402"/>
      <c r="BJ234" s="402"/>
      <c r="BK234" s="402"/>
      <c r="BL234" s="402"/>
      <c r="BM234" s="402"/>
      <c r="BN234" s="402"/>
      <c r="BO234" s="402"/>
    </row>
    <row r="235" spans="1:67" ht="15" customHeight="1">
      <c r="A235" s="194" t="s">
        <v>56</v>
      </c>
      <c r="B235" s="277">
        <f t="shared" ref="B235:B239" si="60">IFERROR(IF(E235=0,0,X235),0)</f>
        <v>0</v>
      </c>
      <c r="C235" s="277">
        <f t="shared" si="54"/>
        <v>0</v>
      </c>
      <c r="D235" s="277"/>
      <c r="E235" s="66">
        <f>'1 Budgetskema (UDFYLDES)'!B233</f>
        <v>0</v>
      </c>
      <c r="F235" s="68"/>
      <c r="G235" s="429"/>
      <c r="H235" s="489"/>
      <c r="I235" s="471"/>
      <c r="J235" s="471"/>
      <c r="K235" s="296"/>
      <c r="L235" s="296"/>
      <c r="M235" s="296"/>
      <c r="N235" s="296"/>
      <c r="O235" s="299"/>
      <c r="P235" s="309"/>
      <c r="Q235" s="315"/>
      <c r="R235" s="311"/>
      <c r="S235" s="286"/>
      <c r="T235" s="473" t="e">
        <f t="shared" si="56"/>
        <v>#VALUE!</v>
      </c>
      <c r="U235" s="569" t="e">
        <f t="shared" si="57"/>
        <v>#VALUE!</v>
      </c>
      <c r="V235" s="473">
        <f t="shared" si="58"/>
        <v>0</v>
      </c>
      <c r="W235" s="468">
        <f t="shared" si="59"/>
        <v>0</v>
      </c>
      <c r="X235" s="468">
        <f t="shared" si="55"/>
        <v>0</v>
      </c>
      <c r="Y235" s="247"/>
      <c r="Z235" s="286"/>
      <c r="AA235" s="286"/>
      <c r="AB235" s="376"/>
      <c r="AC235" s="247"/>
      <c r="AD235" s="247"/>
      <c r="AE235" s="247"/>
      <c r="AF235" s="247"/>
      <c r="AG235" s="247"/>
      <c r="AH235" s="247"/>
      <c r="AI235" s="247"/>
      <c r="AJ235" s="391"/>
      <c r="AK235" s="402"/>
      <c r="AL235" s="402"/>
      <c r="AM235" s="402"/>
      <c r="AN235" s="402"/>
      <c r="AO235" s="402"/>
      <c r="AP235" s="402"/>
      <c r="AQ235" s="402"/>
      <c r="AR235" s="402"/>
      <c r="AS235" s="402"/>
      <c r="AT235" s="402"/>
      <c r="AU235" s="402"/>
      <c r="AV235" s="402"/>
      <c r="AW235" s="402"/>
      <c r="AX235" s="402"/>
      <c r="AY235" s="402"/>
      <c r="AZ235" s="402"/>
      <c r="BA235" s="402"/>
      <c r="BB235" s="402"/>
      <c r="BC235" s="402"/>
      <c r="BD235" s="402"/>
      <c r="BE235" s="402"/>
      <c r="BF235" s="402"/>
      <c r="BG235" s="402"/>
      <c r="BH235" s="402"/>
      <c r="BI235" s="402"/>
      <c r="BJ235" s="402"/>
      <c r="BK235" s="402"/>
      <c r="BL235" s="402"/>
      <c r="BM235" s="402"/>
      <c r="BN235" s="402"/>
      <c r="BO235" s="402"/>
    </row>
    <row r="236" spans="1:67" ht="15" customHeight="1">
      <c r="A236" s="194" t="s">
        <v>24</v>
      </c>
      <c r="B236" s="277">
        <f t="shared" si="60"/>
        <v>0</v>
      </c>
      <c r="C236" s="277">
        <f t="shared" si="54"/>
        <v>0</v>
      </c>
      <c r="D236" s="277"/>
      <c r="E236" s="66">
        <f>'1 Budgetskema (UDFYLDES)'!B235</f>
        <v>0</v>
      </c>
      <c r="F236" s="68"/>
      <c r="G236" s="429"/>
      <c r="H236" s="489"/>
      <c r="I236" s="471"/>
      <c r="J236" s="471"/>
      <c r="K236" s="296"/>
      <c r="L236" s="296"/>
      <c r="M236" s="296"/>
      <c r="N236" s="296"/>
      <c r="O236" s="299"/>
      <c r="P236" s="309"/>
      <c r="Q236" s="315"/>
      <c r="R236" s="311"/>
      <c r="S236" s="286"/>
      <c r="T236" s="473" t="e">
        <f t="shared" si="56"/>
        <v>#VALUE!</v>
      </c>
      <c r="U236" s="569" t="e">
        <f t="shared" si="57"/>
        <v>#VALUE!</v>
      </c>
      <c r="V236" s="473">
        <f t="shared" si="58"/>
        <v>0</v>
      </c>
      <c r="W236" s="468">
        <f t="shared" si="59"/>
        <v>0</v>
      </c>
      <c r="X236" s="468">
        <f t="shared" si="55"/>
        <v>0</v>
      </c>
      <c r="Y236" s="247"/>
      <c r="Z236" s="286"/>
      <c r="AA236" s="286"/>
      <c r="AB236" s="464" t="s">
        <v>114</v>
      </c>
      <c r="AC236" s="464" t="s">
        <v>208</v>
      </c>
      <c r="AD236" s="464" t="s">
        <v>88</v>
      </c>
      <c r="AE236" s="464" t="s">
        <v>108</v>
      </c>
      <c r="AF236" s="464" t="s">
        <v>89</v>
      </c>
      <c r="AG236" s="464" t="s">
        <v>106</v>
      </c>
      <c r="AH236" s="464" t="s">
        <v>110</v>
      </c>
      <c r="AI236" s="464" t="s">
        <v>398</v>
      </c>
      <c r="AJ236" s="391"/>
      <c r="AK236" s="402"/>
      <c r="AL236" s="402"/>
      <c r="AM236" s="402"/>
      <c r="AN236" s="402"/>
      <c r="AO236" s="402"/>
      <c r="AP236" s="402"/>
      <c r="AQ236" s="402"/>
      <c r="AR236" s="402"/>
      <c r="AS236" s="402"/>
      <c r="AT236" s="402"/>
      <c r="AU236" s="402"/>
      <c r="AV236" s="402"/>
      <c r="AW236" s="402"/>
      <c r="AX236" s="402"/>
      <c r="AY236" s="402"/>
      <c r="AZ236" s="402"/>
      <c r="BA236" s="402"/>
      <c r="BB236" s="402"/>
      <c r="BC236" s="402"/>
      <c r="BD236" s="402"/>
      <c r="BE236" s="402"/>
      <c r="BF236" s="402"/>
      <c r="BG236" s="402"/>
      <c r="BH236" s="402"/>
      <c r="BI236" s="402"/>
      <c r="BJ236" s="402"/>
      <c r="BK236" s="402"/>
      <c r="BL236" s="402"/>
      <c r="BM236" s="402"/>
      <c r="BN236" s="402"/>
      <c r="BO236" s="402"/>
    </row>
    <row r="237" spans="1:67" ht="15" customHeight="1" thickBot="1">
      <c r="A237" s="194" t="s">
        <v>2</v>
      </c>
      <c r="B237" s="277">
        <f t="shared" si="60"/>
        <v>0</v>
      </c>
      <c r="C237" s="277">
        <f t="shared" si="54"/>
        <v>0</v>
      </c>
      <c r="D237" s="277"/>
      <c r="E237" s="66">
        <f>'1 Budgetskema (UDFYLDES)'!B237</f>
        <v>0</v>
      </c>
      <c r="F237" s="68"/>
      <c r="G237" s="429"/>
      <c r="H237" s="489"/>
      <c r="I237" s="471"/>
      <c r="J237" s="471"/>
      <c r="K237" s="296"/>
      <c r="L237" s="296"/>
      <c r="M237" s="296"/>
      <c r="N237" s="296"/>
      <c r="O237" s="299"/>
      <c r="P237" s="309"/>
      <c r="Q237" s="315"/>
      <c r="R237" s="311"/>
      <c r="S237" s="286"/>
      <c r="T237" s="473" t="e">
        <f t="shared" si="56"/>
        <v>#VALUE!</v>
      </c>
      <c r="U237" s="569" t="e">
        <f t="shared" si="57"/>
        <v>#VALUE!</v>
      </c>
      <c r="V237" s="473">
        <f t="shared" si="58"/>
        <v>0</v>
      </c>
      <c r="W237" s="468">
        <f t="shared" si="59"/>
        <v>0</v>
      </c>
      <c r="X237" s="468">
        <f t="shared" si="55"/>
        <v>0</v>
      </c>
      <c r="Y237" s="247"/>
      <c r="Z237" s="376" t="str">
        <f>IF(OR('1 Budgetskema (UDFYLDES)'!$B219="",'1 Budgetskema (UDFYLDES)'!$C219=""),"","Lille virksomhed")</f>
        <v/>
      </c>
      <c r="AA237" s="376" t="s">
        <v>98</v>
      </c>
      <c r="AB237" s="376" t="s">
        <v>90</v>
      </c>
      <c r="AC237" s="376" t="s">
        <v>390</v>
      </c>
      <c r="AD237" s="376" t="str">
        <f>IF('1 Budgetskema (UDFYLDES)'!$D219="","",IF('1 Budgetskema (UDFYLDES)'!$D219="Forsknings- og videnformidlingsinstitution","Forskning","Videnudvekslings- og informationsaktioner"))</f>
        <v/>
      </c>
      <c r="AE237" s="376" t="str">
        <f>IF('1 Budgetskema (UDFYLDES)'!$D219="","",IF('1 Budgetskema (UDFYLDES)'!$D219="Forsknings- og videnformidlingsinstitution","","Grundforskning"))</f>
        <v/>
      </c>
      <c r="AF237" s="470" t="str">
        <f>IF('1 Budgetskema (UDFYLDES)'!$D219="","","Netværk i akvakulturerhvervet")</f>
        <v/>
      </c>
      <c r="AG237" s="457" t="str">
        <f>IF(NOT(ISERROR(MATCH("Selvfinansieret",B$229,0))),"",IF(NOT(ISERROR(MATCH(B$229,{"ABER"},0))),$AD237,IF(NOT(ISERROR(MATCH(B$229,{"GBER"},0))),$AE237,IF(NOT(ISERROR(MATCH(B$229,{"FIBER"},0))),$AF237,IF(NOT(ISERROR(MATCH(B$229,{"Ej statsstøtte"},0))),$AB237,IF(NOT(ISERROR(MATCH(B$229,{"De minimis (Landbrug)"},0))),$AC237,IF(NOT(ISERROR(MATCH(B$229,{"De minimis (Generel)"},0))),$AC237,IF(NOT(ISERROR(MATCH(B$229,{"De minimis (Fiskeri og akvakultur)"},0))),$AC237,""))))))))</f>
        <v/>
      </c>
      <c r="AH237" s="300" t="str">
        <f>IF('1 Budgetskema (UDFYLDES)'!$D219="","",IF('1 Budgetskema (UDFYLDES)'!$D219="Offentlig institution","Ej statsstøtte","ABER"))</f>
        <v/>
      </c>
      <c r="AI237" s="247" t="s">
        <v>88</v>
      </c>
      <c r="AJ237" s="391"/>
      <c r="AK237" s="402"/>
      <c r="AL237" s="402"/>
      <c r="AM237" s="402"/>
      <c r="AN237" s="402"/>
      <c r="AO237" s="402"/>
      <c r="AP237" s="402"/>
      <c r="AQ237" s="402"/>
      <c r="AR237" s="402"/>
      <c r="AS237" s="402"/>
      <c r="AT237" s="402"/>
      <c r="AU237" s="402"/>
      <c r="AV237" s="402"/>
      <c r="AW237" s="402"/>
      <c r="AX237" s="402"/>
      <c r="AY237" s="402"/>
      <c r="AZ237" s="402"/>
      <c r="BA237" s="402"/>
      <c r="BB237" s="402"/>
      <c r="BC237" s="402"/>
      <c r="BD237" s="402"/>
      <c r="BE237" s="402"/>
      <c r="BF237" s="402"/>
      <c r="BG237" s="402"/>
      <c r="BH237" s="402"/>
      <c r="BI237" s="402"/>
      <c r="BJ237" s="402"/>
      <c r="BK237" s="402"/>
      <c r="BL237" s="402"/>
      <c r="BM237" s="402"/>
      <c r="BN237" s="402"/>
      <c r="BO237" s="402"/>
    </row>
    <row r="238" spans="1:67" ht="15" customHeight="1">
      <c r="A238" s="194" t="s">
        <v>10</v>
      </c>
      <c r="B238" s="277">
        <f t="shared" si="60"/>
        <v>0</v>
      </c>
      <c r="C238" s="277">
        <f t="shared" si="54"/>
        <v>0</v>
      </c>
      <c r="D238" s="277"/>
      <c r="E238" s="66">
        <f>'1 Budgetskema (UDFYLDES)'!B239</f>
        <v>0</v>
      </c>
      <c r="F238" s="68"/>
      <c r="G238" s="429"/>
      <c r="H238" s="489"/>
      <c r="I238" s="471"/>
      <c r="J238" s="496" t="s">
        <v>400</v>
      </c>
      <c r="K238" s="497"/>
      <c r="L238" s="498"/>
      <c r="M238" s="296"/>
      <c r="N238" s="296"/>
      <c r="O238" s="299"/>
      <c r="P238" s="309"/>
      <c r="Q238" s="315"/>
      <c r="R238" s="311"/>
      <c r="S238" s="286"/>
      <c r="T238" s="473" t="e">
        <f t="shared" si="56"/>
        <v>#VALUE!</v>
      </c>
      <c r="U238" s="569" t="e">
        <f t="shared" si="57"/>
        <v>#VALUE!</v>
      </c>
      <c r="V238" s="473">
        <f t="shared" si="58"/>
        <v>0</v>
      </c>
      <c r="W238" s="468">
        <f t="shared" si="59"/>
        <v>0</v>
      </c>
      <c r="X238" s="468">
        <f t="shared" si="55"/>
        <v>0</v>
      </c>
      <c r="Y238" s="457"/>
      <c r="Z238" s="376" t="str">
        <f>IF(OR('1 Budgetskema (UDFYLDES)'!$B219="",'1 Budgetskema (UDFYLDES)'!$C219=""),"","Mellemstor virksomhed")</f>
        <v/>
      </c>
      <c r="AA238" s="376" t="s">
        <v>99</v>
      </c>
      <c r="AB238" s="376" t="s">
        <v>91</v>
      </c>
      <c r="AC238" s="2" t="s">
        <v>391</v>
      </c>
      <c r="AD238" s="376" t="str">
        <f>IF('1 Budgetskema (UDFYLDES)'!$D219="","",IF('1 Budgetskema (UDFYLDES)'!$D219="Forsknings- og videnformidlingsinstitution","Udvikling","Konsulentbistand"))</f>
        <v/>
      </c>
      <c r="AE238" s="376" t="str">
        <f>IF('1 Budgetskema (UDFYLDES)'!$D219="","",IF('1 Budgetskema (UDFYLDES)'!$D219="Forsknings- og videnformidlingsinstitution","","Industriel forskning"))</f>
        <v/>
      </c>
      <c r="AF238" s="470" t="str">
        <f>IF('1 Budgetskema (UDFYLDES)'!$D219="","","Konsulentbistand")</f>
        <v/>
      </c>
      <c r="AG238" s="457" t="str">
        <f>IF(NOT(ISERROR(MATCH("Selvfinansieret",B$229,0))),"",IF(NOT(ISERROR(MATCH(B$229,{"ABER"},0))),$AD238,IF(NOT(ISERROR(MATCH(B$229,{"GBER"},0))),$AE238,IF(NOT(ISERROR(MATCH(B$229,{"FIBER"},0))),$AF238,IF(NOT(ISERROR(MATCH(B$229,{"Ej statsstøtte"},0))),$AB238,IF(NOT(ISERROR(MATCH(B$229,{"De minimis (Landbrug)"},0))),$AC238,IF(NOT(ISERROR(MATCH(B$229,{"De minimis (Generel)"},0))),$AC238,IF(NOT(ISERROR(MATCH(B$229,{"De minimis (Fiskeri og akvakultur)"},0))),$AC238,""))))))))</f>
        <v/>
      </c>
      <c r="AH238" s="300" t="str">
        <f>IF('1 Budgetskema (UDFYLDES)'!$D219="","",IF('1 Budgetskema (UDFYLDES)'!$D219="Offentlig institution",$AI240,IF('1 Budgetskema (UDFYLDES)'!$D219="Forsknings- og videnformidlingsinstitution",$AI243,$AI238)))</f>
        <v/>
      </c>
      <c r="AI238" s="247" t="s">
        <v>108</v>
      </c>
      <c r="AJ238" s="391"/>
      <c r="AK238" s="402"/>
      <c r="AL238" s="402"/>
      <c r="AM238" s="402"/>
      <c r="AN238" s="402"/>
      <c r="AO238" s="402"/>
      <c r="AP238" s="402"/>
      <c r="AQ238" s="402"/>
      <c r="AR238" s="402"/>
      <c r="AS238" s="402"/>
      <c r="AT238" s="402"/>
      <c r="AU238" s="402"/>
      <c r="AV238" s="402"/>
      <c r="AW238" s="402"/>
      <c r="AX238" s="402"/>
      <c r="AY238" s="402"/>
      <c r="AZ238" s="402"/>
      <c r="BA238" s="402"/>
      <c r="BB238" s="402"/>
      <c r="BC238" s="402"/>
      <c r="BD238" s="402"/>
      <c r="BE238" s="402"/>
      <c r="BF238" s="402"/>
      <c r="BG238" s="402"/>
      <c r="BH238" s="402"/>
      <c r="BI238" s="402"/>
      <c r="BJ238" s="402"/>
      <c r="BK238" s="402"/>
      <c r="BL238" s="402"/>
      <c r="BM238" s="402"/>
      <c r="BN238" s="402"/>
      <c r="BO238" s="402"/>
    </row>
    <row r="239" spans="1:67" ht="15.75" customHeight="1">
      <c r="A239" s="194" t="s">
        <v>55</v>
      </c>
      <c r="B239" s="277">
        <f t="shared" si="60"/>
        <v>0</v>
      </c>
      <c r="C239" s="277">
        <f t="shared" si="54"/>
        <v>0</v>
      </c>
      <c r="D239" s="277"/>
      <c r="E239" s="66">
        <f>'1 Budgetskema (UDFYLDES)'!B241</f>
        <v>0</v>
      </c>
      <c r="F239" s="68"/>
      <c r="G239" s="429"/>
      <c r="H239" s="489"/>
      <c r="I239" s="471"/>
      <c r="J239" s="500" t="str">
        <f>IF(OR($B229=AI240,$B229=AI241,$B229=AI242),"","Ja")</f>
        <v>Ja</v>
      </c>
      <c r="K239" s="493" t="b">
        <f>AND($T$3,OR('1 Budgetskema (UDFYLDES)'!D221="Nej",'1 Budgetskema (UDFYLDES)'!D221=""))</f>
        <v>1</v>
      </c>
      <c r="L239" s="499"/>
      <c r="M239" s="296"/>
      <c r="N239" s="296"/>
      <c r="O239" s="299"/>
      <c r="P239" s="309"/>
      <c r="Q239" s="315"/>
      <c r="R239" s="311"/>
      <c r="S239" s="286"/>
      <c r="T239" s="473" t="e">
        <f t="shared" si="56"/>
        <v>#VALUE!</v>
      </c>
      <c r="U239" s="569" t="e">
        <f t="shared" si="57"/>
        <v>#VALUE!</v>
      </c>
      <c r="V239" s="473">
        <f t="shared" si="58"/>
        <v>0</v>
      </c>
      <c r="W239" s="468">
        <f t="shared" si="59"/>
        <v>0</v>
      </c>
      <c r="X239" s="468">
        <f t="shared" si="55"/>
        <v>0</v>
      </c>
      <c r="Y239" s="457"/>
      <c r="Z239" s="376" t="str">
        <f>IF(OR('1 Budgetskema (UDFYLDES)'!$B219="",'1 Budgetskema (UDFYLDES)'!$C219=""),"","Stor virksomhed")</f>
        <v/>
      </c>
      <c r="AA239" s="376"/>
      <c r="AB239" s="376" t="s">
        <v>92</v>
      </c>
      <c r="AC239" s="376" t="s">
        <v>206</v>
      </c>
      <c r="AD239" s="376" t="str">
        <f>IF('1 Budgetskema (UDFYLDES)'!$D219="","",IF('1 Budgetskema (UDFYLDES)'!$D219="Forsknings- og videnformidlingsinstitution","Videnudvekslings- og informationsaktioner","Fremstødsforanstaltninger"))</f>
        <v/>
      </c>
      <c r="AE239" s="376" t="str">
        <f>IF('1 Budgetskema (UDFYLDES)'!$D219="","",IF('1 Budgetskema (UDFYLDES)'!$D219="Forsknings- og videnformidlingsinstitution","","Eksperimentel udvikling"))</f>
        <v/>
      </c>
      <c r="AF239" s="472" t="str">
        <f>IF('1 Budgetskema (UDFYLDES)'!$D219="","","Afsætningsforanstaltninger")</f>
        <v/>
      </c>
      <c r="AG239" s="457" t="str">
        <f>IF(NOT(ISERROR(MATCH("Selvfinansieret",B$229,0))),"",IF(NOT(ISERROR(MATCH(B$229,{"ABER"},0))),$AD239,IF(NOT(ISERROR(MATCH(B$229,{"GBER"},0))),$AE239,IF(NOT(ISERROR(MATCH(B$229,{"FIBER"},0))),$AF239,IF(NOT(ISERROR(MATCH(B$229,{"Ej statsstøtte"},0))),$AB239,IF(NOT(ISERROR(MATCH(B$229,{"De minimis (Landbrug)"},0))),$AC239,IF(NOT(ISERROR(MATCH(B$229,{"De minimis (Generel)"},0))),$AC239,IF(NOT(ISERROR(MATCH(B$229,{"De minimis (Fiskeri og akvakultur)"},0))),$AC239,""))))))))</f>
        <v/>
      </c>
      <c r="AH239" s="300" t="str">
        <f>IF('1 Budgetskema (UDFYLDES)'!$D219="","",IF(OR('1 Budgetskema (UDFYLDES)'!$D219="Forsknings- og videnformidlingsinstitution",'1 Budgetskema (UDFYLDES)'!$D219="Stor virksomhed"),$AI240,IF('1 Budgetskema (UDFYLDES)'!$D219="Offentlig institution",$AI241,"FIBER")))</f>
        <v/>
      </c>
      <c r="AI239" s="247" t="s">
        <v>89</v>
      </c>
      <c r="AJ239" s="391"/>
      <c r="AK239" s="402"/>
      <c r="AL239" s="402"/>
      <c r="AM239" s="402"/>
      <c r="AN239" s="402"/>
      <c r="AO239" s="402"/>
      <c r="AP239" s="402"/>
      <c r="AQ239" s="402"/>
      <c r="AR239" s="402"/>
      <c r="AS239" s="402"/>
      <c r="AT239" s="402"/>
      <c r="AU239" s="402"/>
      <c r="AV239" s="402"/>
      <c r="AW239" s="402"/>
      <c r="AX239" s="402"/>
      <c r="AY239" s="402"/>
      <c r="AZ239" s="402"/>
      <c r="BA239" s="402"/>
      <c r="BB239" s="402"/>
      <c r="BC239" s="402"/>
      <c r="BD239" s="402"/>
      <c r="BE239" s="402"/>
      <c r="BF239" s="402"/>
      <c r="BG239" s="402"/>
      <c r="BH239" s="402"/>
      <c r="BI239" s="402"/>
      <c r="BJ239" s="402"/>
      <c r="BK239" s="402"/>
      <c r="BL239" s="402"/>
      <c r="BM239" s="402"/>
      <c r="BN239" s="402"/>
      <c r="BO239" s="402"/>
    </row>
    <row r="240" spans="1:67" ht="15" customHeight="1">
      <c r="A240" s="268" t="s">
        <v>13</v>
      </c>
      <c r="B240" s="66">
        <f>SUM(B233+B234+B235+B236-B237-B238+B239)</f>
        <v>0</v>
      </c>
      <c r="C240" s="66">
        <f>SUM(C233+C234+C235+C236-C237-C238+C239)</f>
        <v>0</v>
      </c>
      <c r="D240" s="66"/>
      <c r="E240" s="66">
        <f>SUM(B240:C240)</f>
        <v>0</v>
      </c>
      <c r="F240" s="188"/>
      <c r="G240" s="429"/>
      <c r="H240" s="489"/>
      <c r="I240" s="471"/>
      <c r="J240" s="500" t="str">
        <f>IF(OR($B229=AI240,$B229=AI241,$B229=AI242),"","Nej")</f>
        <v>Nej</v>
      </c>
      <c r="K240" s="493"/>
      <c r="L240" s="499"/>
      <c r="M240" s="296"/>
      <c r="N240" s="296"/>
      <c r="O240" s="301"/>
      <c r="P240" s="457"/>
      <c r="Q240" s="376"/>
      <c r="R240" s="376"/>
      <c r="S240" s="376"/>
      <c r="T240" s="473" t="e">
        <f t="shared" si="56"/>
        <v>#VALUE!</v>
      </c>
      <c r="U240" s="569" t="e">
        <f t="shared" si="57"/>
        <v>#VALUE!</v>
      </c>
      <c r="V240" s="473">
        <f t="shared" si="58"/>
        <v>0</v>
      </c>
      <c r="W240" s="468">
        <f t="shared" si="59"/>
        <v>0</v>
      </c>
      <c r="X240" s="468">
        <f t="shared" si="55"/>
        <v>0</v>
      </c>
      <c r="Y240" s="457"/>
      <c r="Z240" s="376" t="str">
        <f>IF(OR('1 Budgetskema (UDFYLDES)'!$B219="",'1 Budgetskema (UDFYLDES)'!$C219=""),"","Forsknings- og videnformidlingsinstitution")</f>
        <v/>
      </c>
      <c r="AA240" s="376"/>
      <c r="AB240" s="376" t="s">
        <v>93</v>
      </c>
      <c r="AC240" s="376" t="s">
        <v>85</v>
      </c>
      <c r="AD240" s="376" t="str">
        <f>IF('1 Budgetskema (UDFYLDES)'!$D219="","",IF(OR('1 Budgetskema (UDFYLDES)'!$D219="Forsknings- og videnformidlingsinstitution",'1 Budgetskema (UDFYLDES)'!$D219="Stor virksomhed"),"","Deltagelse i kvalitetsordninger"))</f>
        <v/>
      </c>
      <c r="AE240" s="376" t="str">
        <f>IF('1 Budgetskema (UDFYLDES)'!$D219="","",IF('1 Budgetskema (UDFYLDES)'!$D219="Forsknings- og videnformidlingsinstitution","","Gennemførlighedsundersøgelser"))</f>
        <v/>
      </c>
      <c r="AF240" s="462" t="str">
        <f>""</f>
        <v/>
      </c>
      <c r="AG240" s="457" t="str">
        <f>IF(NOT(ISERROR(MATCH("Selvfinansieret",B$229,0))),"",IF(NOT(ISERROR(MATCH(B$229,{"ABER"},0))),$AD240,IF(NOT(ISERROR(MATCH(B$229,{"GBER"},0))),$AE240,IF(NOT(ISERROR(MATCH(B$229,{"FIBER"},0))),$AF240,IF(NOT(ISERROR(MATCH(B$229,{"Ej statsstøtte"},0))),$AB240,IF(NOT(ISERROR(MATCH(B$229,{"De minimis (Landbrug)"},0))),$AC240,IF(NOT(ISERROR(MATCH(B$229,{"De minimis (Generel)"},0))),$AC240,IF(NOT(ISERROR(MATCH(B$229,{"De minimis (Fiskeri og akvakultur)"},0))),$AC240,""))))))))</f>
        <v/>
      </c>
      <c r="AH240" s="300" t="str">
        <f>IF('1 Budgetskema (UDFYLDES)'!$D219="","",IF(OR('1 Budgetskema (UDFYLDES)'!$D219="Forsknings- og videnformidlingsinstitution",'1 Budgetskema (UDFYLDES)'!$D219="Stor virksomhed"),$AI241,IF('1 Budgetskema (UDFYLDES)'!$D219="Offentlig institution",$AI242,"De minimis (Landbrug)")))</f>
        <v/>
      </c>
      <c r="AI240" s="247" t="s">
        <v>63</v>
      </c>
      <c r="AJ240" s="391"/>
      <c r="AK240" s="402"/>
      <c r="AL240" s="402"/>
      <c r="AM240" s="402"/>
      <c r="AN240" s="402"/>
      <c r="AO240" s="402"/>
      <c r="AP240" s="402"/>
      <c r="AQ240" s="402"/>
      <c r="AR240" s="402"/>
      <c r="AS240" s="402"/>
      <c r="AT240" s="402"/>
      <c r="AU240" s="402"/>
      <c r="AV240" s="402"/>
      <c r="AW240" s="402"/>
      <c r="AX240" s="402"/>
      <c r="AY240" s="402"/>
      <c r="AZ240" s="402"/>
      <c r="BA240" s="402"/>
      <c r="BB240" s="402"/>
      <c r="BC240" s="402"/>
      <c r="BD240" s="402"/>
      <c r="BE240" s="402"/>
      <c r="BF240" s="402"/>
      <c r="BG240" s="402"/>
      <c r="BH240" s="402"/>
      <c r="BI240" s="402"/>
      <c r="BJ240" s="402"/>
      <c r="BK240" s="402"/>
      <c r="BL240" s="402"/>
      <c r="BM240" s="402"/>
      <c r="BN240" s="402"/>
      <c r="BO240" s="402"/>
    </row>
    <row r="241" spans="1:67" ht="15.75" customHeight="1" thickBot="1">
      <c r="A241" s="269" t="s">
        <v>1</v>
      </c>
      <c r="B241" s="277">
        <f>IFERROR(IF(E241=0,0,X241),0)</f>
        <v>0</v>
      </c>
      <c r="C241" s="277">
        <f>IFERROR(E241-B241,0)</f>
        <v>0</v>
      </c>
      <c r="D241" s="277"/>
      <c r="E241" s="66">
        <f>'1 Budgetskema (UDFYLDES)'!B243</f>
        <v>0</v>
      </c>
      <c r="F241" s="68"/>
      <c r="G241" s="429"/>
      <c r="H241" s="489"/>
      <c r="I241" s="471"/>
      <c r="J241" s="500"/>
      <c r="K241" s="493"/>
      <c r="L241" s="499"/>
      <c r="M241" s="296"/>
      <c r="N241" s="296"/>
      <c r="O241" s="299"/>
      <c r="P241" s="457"/>
      <c r="Q241" s="376"/>
      <c r="R241" s="376"/>
      <c r="S241" s="376"/>
      <c r="T241" s="473" t="e">
        <f t="shared" si="56"/>
        <v>#VALUE!</v>
      </c>
      <c r="U241" s="569" t="e">
        <f t="shared" si="57"/>
        <v>#VALUE!</v>
      </c>
      <c r="V241" s="473">
        <f t="shared" si="58"/>
        <v>0</v>
      </c>
      <c r="W241" s="468">
        <f t="shared" si="59"/>
        <v>0</v>
      </c>
      <c r="X241" s="468">
        <f t="shared" si="55"/>
        <v>0</v>
      </c>
      <c r="Y241" s="457"/>
      <c r="Z241" s="376" t="str">
        <f>IF(OR('1 Budgetskema (UDFYLDES)'!$B219="",'1 Budgetskema (UDFYLDES)'!$C219=""),"","Offentlig institution")</f>
        <v/>
      </c>
      <c r="AA241" s="376"/>
      <c r="AB241" s="376" t="s">
        <v>360</v>
      </c>
      <c r="AC241" s="376" t="s">
        <v>384</v>
      </c>
      <c r="AD241" s="376" t="str">
        <f>IF('1 Budgetskema (UDFYLDES)'!$D219="","",IF(OR('1 Budgetskema (UDFYLDES)'!$D219="Forsknings- og videnformidlingsinstitution",'1 Budgetskema (UDFYLDES)'!$D219="Stor virksomhed"),"","Ny Deltagelse i kvalitetsordninger"))</f>
        <v/>
      </c>
      <c r="AE241" s="376" t="str">
        <f>IF('1 Budgetskema (UDFYLDES)'!$D219="","",IF('1 Budgetskema (UDFYLDES)'!$D219="Forsknings- og videnformidlingsinstitution","","Uddannelse"))</f>
        <v/>
      </c>
      <c r="AF241" s="462" t="str">
        <f>""</f>
        <v/>
      </c>
      <c r="AG241" s="457" t="str">
        <f>IF(NOT(ISERROR(MATCH("Selvfinansieret",B$229,0))),"",IF(NOT(ISERROR(MATCH(B$229,{"ABER"},0))),$AD241,IF(NOT(ISERROR(MATCH(B$229,{"GBER"},0))),$AE241,IF(NOT(ISERROR(MATCH(B$229,{"FIBER"},0))),$AF241,IF(NOT(ISERROR(MATCH(B$229,{"Ej statsstøtte"},0))),$AB241,IF(NOT(ISERROR(MATCH(B$229,{"De minimis (Landbrug)"},0))),$AC241,IF(NOT(ISERROR(MATCH(B$229,{"De minimis (Generel)"},0))),$AC241,IF(NOT(ISERROR(MATCH(B$229,{"De minimis (Fiskeri og akvakultur)"},0))),$AC241,""))))))))</f>
        <v/>
      </c>
      <c r="AH241" s="300" t="str">
        <f>IF('1 Budgetskema (UDFYLDES)'!$D219="","",IF(OR('1 Budgetskema (UDFYLDES)'!$D219="Forsknings- og videnformidlingsinstitution",'1 Budgetskema (UDFYLDES)'!$D219="Stor virksomhed"),$AI242,IF('1 Budgetskema (UDFYLDES)'!$D219="Offentlig institution",$AI244,"De minimis (Generel)")))</f>
        <v/>
      </c>
      <c r="AI241" s="247" t="s">
        <v>397</v>
      </c>
      <c r="AJ241" s="391"/>
      <c r="AK241" s="402"/>
      <c r="AL241" s="402"/>
      <c r="AM241" s="402"/>
      <c r="AN241" s="402"/>
      <c r="AO241" s="402"/>
      <c r="AP241" s="402"/>
      <c r="AQ241" s="402"/>
      <c r="AR241" s="402"/>
      <c r="AS241" s="402"/>
      <c r="AT241" s="402"/>
      <c r="AU241" s="402"/>
      <c r="AV241" s="402"/>
      <c r="AW241" s="402"/>
      <c r="AX241" s="402"/>
      <c r="AY241" s="402"/>
      <c r="AZ241" s="402"/>
      <c r="BA241" s="402"/>
      <c r="BB241" s="402"/>
      <c r="BC241" s="402"/>
      <c r="BD241" s="402"/>
      <c r="BE241" s="402"/>
      <c r="BF241" s="402"/>
      <c r="BG241" s="402"/>
      <c r="BH241" s="402"/>
      <c r="BI241" s="402"/>
      <c r="BJ241" s="402"/>
      <c r="BK241" s="402"/>
      <c r="BL241" s="402"/>
      <c r="BM241" s="402"/>
      <c r="BN241" s="402"/>
      <c r="BO241" s="402"/>
    </row>
    <row r="242" spans="1:67" ht="15.75" customHeight="1" thickBot="1">
      <c r="A242" s="177" t="s">
        <v>0</v>
      </c>
      <c r="B242" s="551">
        <f>IF(B240+B241&lt;=0,0,B240+B241)</f>
        <v>0</v>
      </c>
      <c r="C242" s="551">
        <f>IF(C240+C241&lt;=0,0,C240+C241)</f>
        <v>0</v>
      </c>
      <c r="D242" s="279"/>
      <c r="E242" s="273">
        <f>SUM(E233+E234+E235+E236-E237-E238+E239)+E241</f>
        <v>0</v>
      </c>
      <c r="F242" s="264"/>
      <c r="G242" s="429"/>
      <c r="H242" s="489"/>
      <c r="I242" s="471"/>
      <c r="J242" s="501"/>
      <c r="K242" s="502"/>
      <c r="L242" s="503"/>
      <c r="M242" s="296"/>
      <c r="N242" s="296"/>
      <c r="O242" s="301"/>
      <c r="P242" s="457"/>
      <c r="Q242" s="376"/>
      <c r="R242" s="376"/>
      <c r="S242" s="376"/>
      <c r="T242" s="473" t="e">
        <f t="shared" si="56"/>
        <v>#VALUE!</v>
      </c>
      <c r="U242" s="569" t="e">
        <f t="shared" si="57"/>
        <v>#VALUE!</v>
      </c>
      <c r="V242" s="473">
        <f t="shared" si="58"/>
        <v>0</v>
      </c>
      <c r="W242" s="473"/>
      <c r="X242" s="468">
        <f t="shared" si="55"/>
        <v>0</v>
      </c>
      <c r="Y242" s="457"/>
      <c r="Z242" s="286"/>
      <c r="AA242" s="286"/>
      <c r="AB242" s="376" t="str">
        <f>""</f>
        <v/>
      </c>
      <c r="AC242" s="376" t="s">
        <v>95</v>
      </c>
      <c r="AD242" s="376" t="str">
        <f>""</f>
        <v/>
      </c>
      <c r="AE242" s="376" t="str">
        <f>IF('1 Budgetskema (UDFYLDES)'!$D219="","",IF('1 Budgetskema (UDFYLDES)'!$D219="Forsknings- og videnformidlingsinstitution","","Støtte til innovationsklynger"))</f>
        <v/>
      </c>
      <c r="AF242" s="462" t="str">
        <f>""</f>
        <v/>
      </c>
      <c r="AG242" s="457" t="str">
        <f>IF(NOT(ISERROR(MATCH("Selvfinansieret",B$229,0))),"",IF(NOT(ISERROR(MATCH(B$229,{"ABER"},0))),$AD242,IF(NOT(ISERROR(MATCH(B$229,{"GBER"},0))),$AE242,IF(NOT(ISERROR(MATCH(B$229,{"FIBER"},0))),$AF242,IF(NOT(ISERROR(MATCH(B$229,{"Ej statsstøtte"},0))),$AB242,IF(NOT(ISERROR(MATCH(B$229,{"De minimis (Landbrug)"},0))),$AC242,IF(NOT(ISERROR(MATCH(B$229,{"De minimis (Generel)"},0))),$AC242,IF(NOT(ISERROR(MATCH(B$229,{"De minimis (Fiskeri og akvakultur)"},0))),$AC242,""))))))))</f>
        <v/>
      </c>
      <c r="AH242" s="300" t="str">
        <f>IF(OR('1 Budgetskema (UDFYLDES)'!$D219="",'1 Budgetskema (UDFYLDES)'!$D219="Offentlig institution"),"",IF(OR('1 Budgetskema (UDFYLDES)'!$D219="Forsknings- og videnformidlingsinstitution",'1 Budgetskema (UDFYLDES)'!$D219="Stor virksomhed"),$AI244,"De minimis (Fiskeri og akvakultur)"))</f>
        <v/>
      </c>
      <c r="AI242" s="247" t="s">
        <v>64</v>
      </c>
      <c r="AJ242" s="391"/>
      <c r="AK242" s="402"/>
      <c r="AL242" s="402"/>
      <c r="AM242" s="402"/>
      <c r="AN242" s="402"/>
      <c r="AO242" s="402"/>
      <c r="AP242" s="402"/>
      <c r="AQ242" s="402"/>
      <c r="AR242" s="402"/>
      <c r="AS242" s="402"/>
      <c r="AT242" s="402"/>
      <c r="AU242" s="402"/>
      <c r="AV242" s="402"/>
      <c r="AW242" s="402"/>
      <c r="AX242" s="402"/>
      <c r="AY242" s="402"/>
      <c r="AZ242" s="402"/>
      <c r="BA242" s="402"/>
      <c r="BB242" s="402"/>
      <c r="BC242" s="402"/>
      <c r="BD242" s="402"/>
      <c r="BE242" s="402"/>
      <c r="BF242" s="402"/>
      <c r="BG242" s="402"/>
      <c r="BH242" s="402"/>
      <c r="BI242" s="402"/>
      <c r="BJ242" s="402"/>
      <c r="BK242" s="402"/>
      <c r="BL242" s="402"/>
      <c r="BM242" s="402"/>
      <c r="BN242" s="402"/>
      <c r="BO242" s="402"/>
    </row>
    <row r="243" spans="1:67" s="2" customFormat="1" ht="15.75" thickBot="1">
      <c r="A243" s="549" t="s">
        <v>426</v>
      </c>
      <c r="B243" s="280">
        <f>B242</f>
        <v>0</v>
      </c>
      <c r="C243" s="552">
        <f>'1 Budgetskema (UDFYLDES)'!E221</f>
        <v>0</v>
      </c>
      <c r="D243" s="552">
        <f>'1 Budgetskema (UDFYLDES)'!F221</f>
        <v>0</v>
      </c>
      <c r="E243" s="283">
        <f>SUM(B233+B234+B235+B236-B237-B238+B239)</f>
        <v>0</v>
      </c>
      <c r="F243" s="189"/>
      <c r="G243" s="430"/>
      <c r="H243" s="430"/>
      <c r="I243" s="474"/>
      <c r="J243" s="493" t="s">
        <v>430</v>
      </c>
      <c r="K243" s="299"/>
      <c r="L243" s="299"/>
      <c r="M243" s="299"/>
      <c r="N243" s="299"/>
      <c r="O243" s="301"/>
      <c r="P243" s="457"/>
      <c r="Q243" s="376"/>
      <c r="R243" s="376"/>
      <c r="S243" s="376"/>
      <c r="T243" s="473"/>
      <c r="U243" s="473"/>
      <c r="V243" s="473"/>
      <c r="W243" s="473"/>
      <c r="X243" s="468"/>
      <c r="Y243" s="457"/>
      <c r="Z243" s="300"/>
      <c r="AA243" s="300"/>
      <c r="AB243" s="376" t="str">
        <f>""</f>
        <v/>
      </c>
      <c r="AC243" s="376" t="s">
        <v>86</v>
      </c>
      <c r="AD243" s="462" t="str">
        <f>""</f>
        <v/>
      </c>
      <c r="AE243" s="376" t="str">
        <f>IF('1 Budgetskema (UDFYLDES)'!$D219="","",IF(OR('1 Budgetskema (UDFYLDES)'!$D219="Forsknings- og videnformidlingsinstitution",'1 Budgetskema (UDFYLDES)'!$D219="Stor virksomhed"),"","Konsulentbistand"))</f>
        <v/>
      </c>
      <c r="AF243" s="462" t="str">
        <f>""</f>
        <v/>
      </c>
      <c r="AG243" s="457" t="str">
        <f>IF(NOT(ISERROR(MATCH("Selvfinansieret",B$229,0))),"",IF(NOT(ISERROR(MATCH(B$229,{"ABER"},0))),$AD243,IF(NOT(ISERROR(MATCH(B$229,{"GBER"},0))),$AE243,IF(NOT(ISERROR(MATCH(B$229,{"FIBER"},0))),$AF243,IF(NOT(ISERROR(MATCH(B$229,{"Ej statsstøtte"},0))),$AB243,IF(NOT(ISERROR(MATCH(B$229,{"De minimis (Landbrug)"},0))),$AC243,IF(NOT(ISERROR(MATCH(B$229,{"De minimis (Generel)"},0))),$AC243,IF(NOT(ISERROR(MATCH(B$229,{"De minimis (Fiskeri og akvakultur)"},0))),$AC243,""))))))))</f>
        <v/>
      </c>
      <c r="AH243" s="300" t="str">
        <f>IF(OR('1 Budgetskema (UDFYLDES)'!$D219="",'1 Budgetskema (UDFYLDES)'!$D219="Offentlig institution",'1 Budgetskema (UDFYLDES)'!$D219="Forsknings- og videnformidlingsinstitution",'1 Budgetskema (UDFYLDES)'!$D219="Stor virksomhed"),"","Selvfinansieret")</f>
        <v/>
      </c>
      <c r="AI243" s="247" t="s">
        <v>115</v>
      </c>
      <c r="AJ243" s="391"/>
      <c r="AK243" s="402"/>
      <c r="AL243" s="402"/>
      <c r="AM243" s="402"/>
      <c r="AN243" s="402"/>
      <c r="AO243" s="402"/>
      <c r="AP243" s="402"/>
      <c r="AQ243" s="402"/>
      <c r="AR243" s="402"/>
      <c r="AS243" s="402"/>
      <c r="AT243" s="402"/>
      <c r="AU243" s="402"/>
      <c r="AV243" s="402"/>
      <c r="AW243" s="402"/>
      <c r="AX243" s="402"/>
      <c r="AY243" s="402"/>
      <c r="AZ243" s="402"/>
      <c r="BA243" s="402"/>
      <c r="BB243" s="402"/>
      <c r="BC243" s="402"/>
      <c r="BD243" s="402"/>
      <c r="BE243" s="402"/>
      <c r="BF243" s="402"/>
      <c r="BG243" s="402"/>
      <c r="BH243" s="402"/>
      <c r="BI243" s="402"/>
      <c r="BJ243" s="402"/>
      <c r="BK243" s="402"/>
      <c r="BL243" s="402"/>
      <c r="BM243" s="402"/>
      <c r="BN243" s="402"/>
      <c r="BO243" s="402"/>
    </row>
    <row r="244" spans="1:67" s="2" customFormat="1" ht="15.75" thickBot="1">
      <c r="A244" s="393"/>
      <c r="B244" s="394"/>
      <c r="C244" s="394"/>
      <c r="D244" s="394"/>
      <c r="E244" s="408"/>
      <c r="F244" s="407"/>
      <c r="G244" s="430"/>
      <c r="H244" s="430"/>
      <c r="I244" s="474"/>
      <c r="J244" s="299" t="b">
        <f>OR(AND('1 Budgetskema (UDFYLDES)'!A219&gt;1,'1 Budgetskema (UDFYLDES)'!A219&lt;1000000000),'1 Budgetskema (UDFYLDES)'!A219&gt;9999999999)</f>
        <v>0</v>
      </c>
      <c r="K244" s="299"/>
      <c r="L244" s="299"/>
      <c r="M244" s="299"/>
      <c r="N244" s="299"/>
      <c r="O244" s="301"/>
      <c r="P244" s="457"/>
      <c r="Q244" s="376"/>
      <c r="R244" s="376"/>
      <c r="S244" s="376"/>
      <c r="T244" s="473"/>
      <c r="U244" s="473"/>
      <c r="V244" s="473"/>
      <c r="W244" s="473"/>
      <c r="X244" s="468"/>
      <c r="Y244" s="457"/>
      <c r="Z244" s="285"/>
      <c r="AA244" s="291"/>
      <c r="AB244" s="286" t="str">
        <f>""</f>
        <v/>
      </c>
      <c r="AC244" s="376" t="s">
        <v>87</v>
      </c>
      <c r="AD244" s="247" t="str">
        <f>""</f>
        <v/>
      </c>
      <c r="AE244" s="376" t="str">
        <f>IF('1 Budgetskema (UDFYLDES)'!$D219="","",IF(OR('1 Budgetskema (UDFYLDES)'!$D219="Forsknings- og videnformidlingsinstitution",'1 Budgetskema (UDFYLDES)'!$D219="Stor virksomhed"),"","Deltagelse i messer"))</f>
        <v/>
      </c>
      <c r="AF244" s="462" t="str">
        <f>""</f>
        <v/>
      </c>
      <c r="AG244" s="457" t="str">
        <f>IF(NOT(ISERROR(MATCH("Selvfinansieret",B$229,0))),"",IF(NOT(ISERROR(MATCH(B$229,{"ABER"},0))),$AD244,IF(NOT(ISERROR(MATCH(B$229,{"GBER"},0))),$AE244,IF(NOT(ISERROR(MATCH(B$229,{"FIBER"},0))),$AF244,IF(NOT(ISERROR(MATCH(B$229,{"Ej statsstøtte"},0))),$AB244,IF(NOT(ISERROR(MATCH(B$229,{"De minimis (Landbrug)"},0))),$AC244,IF(NOT(ISERROR(MATCH(B$229,{"De minimis (Generel)"},0))),$AC244,IF(NOT(ISERROR(MATCH(B$229,{"De minimis (Fiskeri og akvakultur)"},0))),$AC244,""))))))))</f>
        <v/>
      </c>
      <c r="AH244" s="300"/>
      <c r="AI244" s="247" t="s">
        <v>107</v>
      </c>
      <c r="AJ244" s="391"/>
      <c r="AK244" s="402"/>
      <c r="AL244" s="402"/>
      <c r="AM244" s="402"/>
      <c r="AN244" s="402"/>
      <c r="AO244" s="402"/>
      <c r="AP244" s="402"/>
      <c r="AQ244" s="402"/>
      <c r="AR244" s="402"/>
      <c r="AS244" s="402"/>
      <c r="AT244" s="402"/>
      <c r="AU244" s="402"/>
      <c r="AV244" s="402"/>
      <c r="AW244" s="402"/>
      <c r="AX244" s="402"/>
      <c r="AY244" s="402"/>
      <c r="AZ244" s="402"/>
      <c r="BA244" s="402"/>
      <c r="BB244" s="402"/>
      <c r="BC244" s="402"/>
      <c r="BD244" s="402"/>
      <c r="BE244" s="402"/>
      <c r="BF244" s="402"/>
      <c r="BG244" s="402"/>
      <c r="BH244" s="402"/>
      <c r="BI244" s="402"/>
      <c r="BJ244" s="402"/>
      <c r="BK244" s="402"/>
      <c r="BL244" s="402"/>
      <c r="BM244" s="402"/>
      <c r="BN244" s="402"/>
      <c r="BO244" s="402"/>
    </row>
    <row r="245" spans="1:67" s="2" customFormat="1" ht="15">
      <c r="A245" s="396"/>
      <c r="B245" s="397"/>
      <c r="C245" s="397"/>
      <c r="D245" s="397"/>
      <c r="E245" s="523" t="s">
        <v>402</v>
      </c>
      <c r="F245" s="271" t="str">
        <f>F230</f>
        <v/>
      </c>
      <c r="G245" s="430"/>
      <c r="H245" s="430"/>
      <c r="I245" s="474"/>
      <c r="J245" s="474"/>
      <c r="K245" s="299"/>
      <c r="L245" s="299"/>
      <c r="M245" s="299"/>
      <c r="N245" s="299"/>
      <c r="O245" s="299"/>
      <c r="P245" s="301"/>
      <c r="Q245" s="376"/>
      <c r="R245" s="376"/>
      <c r="S245" s="376"/>
      <c r="T245" s="473"/>
      <c r="U245" s="473"/>
      <c r="V245" s="473"/>
      <c r="W245" s="473"/>
      <c r="X245" s="473"/>
      <c r="Y245" s="457"/>
      <c r="Z245" s="457"/>
      <c r="AA245" s="247"/>
      <c r="AB245" s="286" t="str">
        <f>""</f>
        <v/>
      </c>
      <c r="AC245" s="376" t="s">
        <v>97</v>
      </c>
      <c r="AD245" s="247" t="str">
        <f>""</f>
        <v/>
      </c>
      <c r="AE245" s="247" t="str">
        <f>""</f>
        <v/>
      </c>
      <c r="AF245" s="462" t="str">
        <f>""</f>
        <v/>
      </c>
      <c r="AG245" s="457" t="str">
        <f>IF(NOT(ISERROR(MATCH("Selvfinansieret",B$229,0))),"",IF(NOT(ISERROR(MATCH(B$229,{"ABER"},0))),$AD245,IF(NOT(ISERROR(MATCH(B$229,{"GBER"},0))),$AE245,IF(NOT(ISERROR(MATCH(B$229,{"FIBER"},0))),$AF245,IF(NOT(ISERROR(MATCH(B$229,{"Ej statsstøtte"},0))),$AB245,IF(NOT(ISERROR(MATCH(B$229,{"De minimis (Landbrug)"},0))),$AC245,IF(NOT(ISERROR(MATCH(B$229,{"De minimis (Generel)"},0))),$AC245,IF(NOT(ISERROR(MATCH(B$229,{"De minimis (Fiskeri og akvakultur)"},0))),$AC245,""))))))))</f>
        <v/>
      </c>
      <c r="AH245" s="247"/>
      <c r="AI245" s="247"/>
      <c r="AJ245" s="391"/>
      <c r="AK245" s="402"/>
      <c r="AL245" s="402"/>
      <c r="AM245" s="402"/>
      <c r="AN245" s="402"/>
      <c r="AO245" s="402"/>
      <c r="AP245" s="402"/>
      <c r="AQ245" s="402"/>
      <c r="AR245" s="402"/>
      <c r="AS245" s="402"/>
      <c r="AT245" s="402"/>
      <c r="AU245" s="402"/>
      <c r="AV245" s="402"/>
      <c r="AW245" s="402"/>
      <c r="AX245" s="402"/>
      <c r="AY245" s="402"/>
      <c r="AZ245" s="402"/>
      <c r="BA245" s="402"/>
      <c r="BB245" s="402"/>
      <c r="BC245" s="402"/>
      <c r="BD245" s="402"/>
      <c r="BE245" s="402"/>
      <c r="BF245" s="402"/>
      <c r="BG245" s="402"/>
      <c r="BH245" s="402"/>
      <c r="BI245" s="402"/>
      <c r="BJ245" s="402"/>
      <c r="BK245" s="402"/>
      <c r="BL245" s="402"/>
      <c r="BM245" s="402"/>
      <c r="BN245" s="402"/>
      <c r="BO245" s="402"/>
    </row>
    <row r="246" spans="1:67" s="2" customFormat="1" ht="15">
      <c r="A246" s="396"/>
      <c r="B246" s="397"/>
      <c r="C246" s="397"/>
      <c r="D246" s="397"/>
      <c r="E246" s="524" t="s">
        <v>405</v>
      </c>
      <c r="F246" s="272" t="str">
        <f>IFERROR(IF(G231="",G232,IF(G231&lt;=0,0,IF(AND(G231&lt;F231,G232&lt;F231,G231&gt;0,G232&gt;0),(F231-(F231-G231)-(F231-G232)),G231))),"")</f>
        <v/>
      </c>
      <c r="G246" s="430"/>
      <c r="H246" s="430"/>
      <c r="I246" s="474"/>
      <c r="J246" s="474"/>
      <c r="K246" s="299"/>
      <c r="L246" s="299"/>
      <c r="M246" s="299"/>
      <c r="N246" s="299"/>
      <c r="O246" s="299"/>
      <c r="P246" s="301"/>
      <c r="Q246" s="376"/>
      <c r="R246" s="376"/>
      <c r="S246" s="376"/>
      <c r="T246" s="473"/>
      <c r="U246" s="473"/>
      <c r="V246" s="473"/>
      <c r="W246" s="473"/>
      <c r="X246" s="473"/>
      <c r="Y246" s="457"/>
      <c r="Z246" s="247"/>
      <c r="AA246" s="247"/>
      <c r="AB246" s="286" t="str">
        <f>""</f>
        <v/>
      </c>
      <c r="AC246" s="376" t="s">
        <v>109</v>
      </c>
      <c r="AD246" s="247" t="str">
        <f>""</f>
        <v/>
      </c>
      <c r="AE246" s="247" t="str">
        <f>""</f>
        <v/>
      </c>
      <c r="AF246" s="462" t="str">
        <f>""</f>
        <v/>
      </c>
      <c r="AG246" s="457" t="str">
        <f>IF(NOT(ISERROR(MATCH("Selvfinansieret",B$229,0))),"",IF(NOT(ISERROR(MATCH(B$229,{"ABER"},0))),$AD246,IF(NOT(ISERROR(MATCH(B$229,{"GBER"},0))),$AE246,IF(NOT(ISERROR(MATCH(B$229,{"FIBER"},0))),$AF246,IF(NOT(ISERROR(MATCH(B$229,{"Ej statsstøtte"},0))),$AB246,IF(NOT(ISERROR(MATCH(B$229,{"De minimis (Landbrug)"},0))),$AC246,IF(NOT(ISERROR(MATCH(B$229,{"De minimis (Generel)"},0))),$AC246,IF(NOT(ISERROR(MATCH(B$229,{"De minimis (Fiskeri og akvakultur)"},0))),$AC246,""))))))))</f>
        <v/>
      </c>
      <c r="AH246" s="247"/>
      <c r="AI246" s="247"/>
      <c r="AJ246" s="391"/>
      <c r="AK246" s="402"/>
      <c r="AL246" s="402"/>
      <c r="AM246" s="402"/>
      <c r="AN246" s="402"/>
      <c r="AO246" s="402"/>
      <c r="AP246" s="402"/>
      <c r="AQ246" s="402"/>
      <c r="AR246" s="402"/>
      <c r="AS246" s="402"/>
      <c r="AT246" s="402"/>
      <c r="AU246" s="402"/>
      <c r="AV246" s="402"/>
      <c r="AW246" s="402"/>
      <c r="AX246" s="402"/>
      <c r="AY246" s="402"/>
      <c r="AZ246" s="402"/>
      <c r="BA246" s="402"/>
      <c r="BB246" s="402"/>
      <c r="BC246" s="402"/>
      <c r="BD246" s="402"/>
      <c r="BE246" s="402"/>
      <c r="BF246" s="402"/>
      <c r="BG246" s="402"/>
      <c r="BH246" s="402"/>
      <c r="BI246" s="402"/>
      <c r="BJ246" s="402"/>
      <c r="BK246" s="402"/>
      <c r="BL246" s="402"/>
      <c r="BM246" s="402"/>
      <c r="BN246" s="402"/>
      <c r="BO246" s="402"/>
    </row>
    <row r="247" spans="1:67" ht="15">
      <c r="A247" s="406"/>
      <c r="B247" s="400"/>
      <c r="C247" s="400"/>
      <c r="D247" s="400"/>
      <c r="E247" s="525" t="s">
        <v>404</v>
      </c>
      <c r="F247" s="265" t="str">
        <f>IF($F228="","",IF($F228="Forsknings- og videnformidlingsinstitution",0.44,0.3))</f>
        <v/>
      </c>
      <c r="G247" s="431"/>
      <c r="H247" s="431"/>
      <c r="I247" s="475"/>
      <c r="J247" s="475"/>
      <c r="K247" s="304"/>
      <c r="L247" s="304"/>
      <c r="M247" s="304"/>
      <c r="N247" s="304"/>
      <c r="O247" s="304"/>
      <c r="P247" s="457"/>
      <c r="Q247" s="376"/>
      <c r="R247" s="376"/>
      <c r="S247" s="376"/>
      <c r="T247" s="473"/>
      <c r="U247" s="473"/>
      <c r="V247" s="473"/>
      <c r="W247" s="473"/>
      <c r="X247" s="473"/>
      <c r="Y247" s="247"/>
      <c r="Z247" s="247"/>
      <c r="AA247" s="247"/>
      <c r="AB247" s="247"/>
      <c r="AC247" s="247"/>
      <c r="AD247" s="247"/>
      <c r="AE247" s="247"/>
      <c r="AF247" s="247"/>
      <c r="AG247" s="247"/>
      <c r="AH247" s="247"/>
      <c r="AI247" s="247"/>
      <c r="AJ247" s="391"/>
      <c r="AK247" s="402"/>
      <c r="AL247" s="402"/>
      <c r="AM247" s="402"/>
      <c r="AN247" s="402"/>
      <c r="AO247" s="402"/>
      <c r="AP247" s="402"/>
      <c r="AQ247" s="402"/>
      <c r="AR247" s="402"/>
      <c r="AS247" s="402"/>
      <c r="AT247" s="402"/>
      <c r="AU247" s="402"/>
      <c r="AV247" s="402"/>
      <c r="AW247" s="402"/>
      <c r="AX247" s="402"/>
      <c r="AY247" s="402"/>
      <c r="AZ247" s="402"/>
      <c r="BA247" s="402"/>
      <c r="BB247" s="402"/>
      <c r="BC247" s="402"/>
      <c r="BD247" s="402"/>
      <c r="BE247" s="402"/>
      <c r="BF247" s="402"/>
      <c r="BG247" s="402"/>
      <c r="BH247" s="402"/>
      <c r="BI247" s="402"/>
      <c r="BJ247" s="402"/>
      <c r="BK247" s="402"/>
      <c r="BL247" s="402"/>
      <c r="BM247" s="402"/>
      <c r="BN247" s="402"/>
      <c r="BO247" s="402"/>
    </row>
    <row r="248" spans="1:67" ht="15.75" thickBot="1">
      <c r="A248" s="447" t="s">
        <v>51</v>
      </c>
      <c r="B248" s="448">
        <f>IFERROR(E242/$E$15,0)</f>
        <v>0</v>
      </c>
      <c r="C248" s="400"/>
      <c r="D248" s="400"/>
      <c r="E248" s="526" t="s">
        <v>403</v>
      </c>
      <c r="F248" s="266">
        <f>'1 Budgetskema (UDFYLDES)'!$C243</f>
        <v>0</v>
      </c>
      <c r="G248" s="431"/>
      <c r="H248" s="431"/>
      <c r="I248" s="475"/>
      <c r="J248" s="475"/>
      <c r="K248" s="304"/>
      <c r="L248" s="304"/>
      <c r="M248" s="304"/>
      <c r="N248" s="304"/>
      <c r="O248" s="304"/>
      <c r="P248" s="457"/>
      <c r="Q248" s="376"/>
      <c r="R248" s="376"/>
      <c r="S248" s="376"/>
      <c r="T248" s="473"/>
      <c r="U248" s="473"/>
      <c r="V248" s="473"/>
      <c r="W248" s="473"/>
      <c r="X248" s="473"/>
      <c r="Y248" s="247"/>
      <c r="Z248" s="247"/>
      <c r="AA248" s="247"/>
      <c r="AB248" s="247"/>
      <c r="AC248" s="247"/>
      <c r="AD248" s="247"/>
      <c r="AE248" s="247"/>
      <c r="AF248" s="247"/>
      <c r="AG248" s="247"/>
      <c r="AH248" s="247"/>
      <c r="AI248" s="247"/>
      <c r="AJ248" s="391"/>
      <c r="AK248" s="402"/>
      <c r="AL248" s="402"/>
      <c r="AM248" s="402"/>
      <c r="AN248" s="402"/>
      <c r="AO248" s="402"/>
      <c r="AP248" s="402"/>
      <c r="AQ248" s="402"/>
      <c r="AR248" s="402"/>
      <c r="AS248" s="402"/>
      <c r="AT248" s="402"/>
      <c r="AU248" s="402"/>
      <c r="AV248" s="402"/>
      <c r="AW248" s="402"/>
      <c r="AX248" s="402"/>
      <c r="AY248" s="402"/>
      <c r="AZ248" s="402"/>
      <c r="BA248" s="402"/>
      <c r="BB248" s="402"/>
      <c r="BC248" s="402"/>
      <c r="BD248" s="402"/>
      <c r="BE248" s="402"/>
      <c r="BF248" s="402"/>
      <c r="BG248" s="402"/>
      <c r="BH248" s="402"/>
      <c r="BI248" s="402"/>
      <c r="BJ248" s="402"/>
      <c r="BK248" s="402"/>
      <c r="BL248" s="402"/>
      <c r="BM248" s="402"/>
      <c r="BN248" s="402"/>
      <c r="BO248" s="402"/>
    </row>
    <row r="249" spans="1:67" ht="15.75" thickBot="1">
      <c r="A249" s="398"/>
      <c r="B249" s="399"/>
      <c r="C249" s="391"/>
      <c r="D249" s="391"/>
      <c r="E249" s="409"/>
      <c r="F249" s="391"/>
      <c r="G249" s="431"/>
      <c r="H249" s="431"/>
      <c r="I249" s="475"/>
      <c r="J249" s="475"/>
      <c r="K249" s="304"/>
      <c r="L249" s="304"/>
      <c r="M249" s="304"/>
      <c r="N249" s="304"/>
      <c r="O249" s="304"/>
      <c r="P249" s="457"/>
      <c r="Q249" s="376"/>
      <c r="R249" s="376"/>
      <c r="S249" s="376"/>
      <c r="T249" s="473"/>
      <c r="U249" s="473"/>
      <c r="V249" s="473"/>
      <c r="W249" s="473"/>
      <c r="X249" s="473"/>
      <c r="Y249" s="247"/>
      <c r="Z249" s="247"/>
      <c r="AA249" s="247"/>
      <c r="AB249" s="247"/>
      <c r="AC249" s="376"/>
      <c r="AD249" s="247"/>
      <c r="AE249" s="247"/>
      <c r="AF249" s="247"/>
      <c r="AG249" s="247"/>
      <c r="AH249" s="247"/>
      <c r="AI249" s="247"/>
      <c r="AJ249" s="391"/>
      <c r="AK249" s="402"/>
      <c r="AL249" s="402"/>
      <c r="AM249" s="402"/>
      <c r="AN249" s="402"/>
      <c r="AO249" s="402"/>
      <c r="AP249" s="402"/>
      <c r="AQ249" s="402"/>
      <c r="AR249" s="402"/>
      <c r="AS249" s="402"/>
      <c r="AT249" s="402"/>
      <c r="AU249" s="402"/>
      <c r="AV249" s="402"/>
      <c r="AW249" s="402"/>
      <c r="AX249" s="402"/>
      <c r="AY249" s="402"/>
      <c r="AZ249" s="402"/>
      <c r="BA249" s="402"/>
      <c r="BB249" s="402"/>
      <c r="BC249" s="402"/>
      <c r="BD249" s="402"/>
      <c r="BE249" s="402"/>
      <c r="BF249" s="402"/>
      <c r="BG249" s="402"/>
      <c r="BH249" s="402"/>
      <c r="BI249" s="402"/>
      <c r="BJ249" s="402"/>
      <c r="BK249" s="402"/>
      <c r="BL249" s="402"/>
      <c r="BM249" s="402"/>
      <c r="BN249" s="402"/>
      <c r="BO249" s="402"/>
    </row>
    <row r="250" spans="1:67" ht="15" hidden="1">
      <c r="A250" s="398"/>
      <c r="B250" s="399"/>
      <c r="C250" s="391"/>
      <c r="D250" s="391"/>
      <c r="E250" s="409"/>
      <c r="F250" s="391"/>
      <c r="G250" s="431"/>
      <c r="H250" s="431"/>
      <c r="I250" s="475"/>
      <c r="J250" s="475"/>
      <c r="K250" s="304"/>
      <c r="L250" s="304"/>
      <c r="M250" s="304"/>
      <c r="N250" s="304"/>
      <c r="O250" s="304"/>
      <c r="P250" s="457"/>
      <c r="Q250" s="376"/>
      <c r="R250" s="376"/>
      <c r="S250" s="376"/>
      <c r="T250" s="473"/>
      <c r="U250" s="473"/>
      <c r="V250" s="473"/>
      <c r="W250" s="473"/>
      <c r="X250" s="473"/>
      <c r="Y250" s="247"/>
      <c r="Z250" s="247"/>
      <c r="AA250" s="247"/>
      <c r="AB250" s="247"/>
      <c r="AC250" s="376"/>
      <c r="AD250" s="247"/>
      <c r="AE250" s="247"/>
      <c r="AF250" s="247"/>
      <c r="AG250" s="247"/>
      <c r="AH250" s="247"/>
      <c r="AI250" s="247"/>
      <c r="AJ250" s="391"/>
      <c r="AK250" s="402"/>
      <c r="AL250" s="402"/>
      <c r="AM250" s="402"/>
      <c r="AN250" s="402"/>
      <c r="AO250" s="402"/>
      <c r="AP250" s="402"/>
      <c r="AQ250" s="402"/>
      <c r="AR250" s="402"/>
      <c r="AS250" s="402"/>
      <c r="AT250" s="402"/>
      <c r="AU250" s="402"/>
      <c r="AV250" s="402"/>
      <c r="AW250" s="402"/>
      <c r="AX250" s="402"/>
      <c r="AY250" s="402"/>
      <c r="AZ250" s="402"/>
      <c r="BA250" s="402"/>
      <c r="BB250" s="402"/>
      <c r="BC250" s="402"/>
      <c r="BD250" s="402"/>
      <c r="BE250" s="402"/>
      <c r="BF250" s="402"/>
      <c r="BG250" s="402"/>
      <c r="BH250" s="402"/>
      <c r="BI250" s="402"/>
      <c r="BJ250" s="402"/>
      <c r="BK250" s="402"/>
      <c r="BL250" s="402"/>
      <c r="BM250" s="402"/>
      <c r="BN250" s="402"/>
      <c r="BO250" s="402"/>
    </row>
    <row r="251" spans="1:67" ht="15" hidden="1">
      <c r="A251" s="398"/>
      <c r="B251" s="399"/>
      <c r="C251" s="391"/>
      <c r="D251" s="391"/>
      <c r="E251" s="409"/>
      <c r="F251" s="391"/>
      <c r="G251" s="431"/>
      <c r="H251" s="431"/>
      <c r="I251" s="475"/>
      <c r="J251" s="475"/>
      <c r="K251" s="304"/>
      <c r="L251" s="304"/>
      <c r="M251" s="304"/>
      <c r="N251" s="304"/>
      <c r="O251" s="304"/>
      <c r="P251" s="457"/>
      <c r="Q251" s="376"/>
      <c r="R251" s="376"/>
      <c r="S251" s="376"/>
      <c r="T251" s="473"/>
      <c r="U251" s="473"/>
      <c r="V251" s="473"/>
      <c r="W251" s="473"/>
      <c r="X251" s="473"/>
      <c r="Y251" s="247"/>
      <c r="Z251" s="247"/>
      <c r="AA251" s="247"/>
      <c r="AB251" s="247"/>
      <c r="AC251" s="376"/>
      <c r="AD251" s="247"/>
      <c r="AE251" s="247"/>
      <c r="AF251" s="247"/>
      <c r="AG251" s="247"/>
      <c r="AH251" s="247"/>
      <c r="AI251" s="247"/>
      <c r="AJ251" s="391"/>
      <c r="AK251" s="402"/>
      <c r="AL251" s="402"/>
      <c r="AM251" s="402"/>
      <c r="AN251" s="402"/>
      <c r="AO251" s="402"/>
      <c r="AP251" s="402"/>
      <c r="AQ251" s="402"/>
      <c r="AR251" s="402"/>
      <c r="AS251" s="402"/>
      <c r="AT251" s="402"/>
      <c r="AU251" s="402"/>
      <c r="AV251" s="402"/>
      <c r="AW251" s="402"/>
      <c r="AX251" s="402"/>
      <c r="AY251" s="402"/>
      <c r="AZ251" s="402"/>
      <c r="BA251" s="402"/>
      <c r="BB251" s="402"/>
      <c r="BC251" s="402"/>
      <c r="BD251" s="402"/>
      <c r="BE251" s="402"/>
      <c r="BF251" s="402"/>
      <c r="BG251" s="402"/>
      <c r="BH251" s="402"/>
      <c r="BI251" s="402"/>
      <c r="BJ251" s="402"/>
      <c r="BK251" s="402"/>
      <c r="BL251" s="402"/>
      <c r="BM251" s="402"/>
      <c r="BN251" s="402"/>
      <c r="BO251" s="402"/>
    </row>
    <row r="252" spans="1:67" ht="15" hidden="1">
      <c r="A252" s="398"/>
      <c r="B252" s="399"/>
      <c r="C252" s="391"/>
      <c r="D252" s="391"/>
      <c r="E252" s="409"/>
      <c r="F252" s="391"/>
      <c r="G252" s="431"/>
      <c r="H252" s="431"/>
      <c r="I252" s="475"/>
      <c r="J252" s="475"/>
      <c r="K252" s="304"/>
      <c r="L252" s="304"/>
      <c r="M252" s="304"/>
      <c r="N252" s="304"/>
      <c r="O252" s="304"/>
      <c r="P252" s="457"/>
      <c r="Q252" s="376"/>
      <c r="R252" s="376"/>
      <c r="S252" s="376"/>
      <c r="T252" s="473"/>
      <c r="U252" s="473"/>
      <c r="V252" s="473"/>
      <c r="W252" s="473"/>
      <c r="X252" s="473"/>
      <c r="Y252" s="247"/>
      <c r="Z252" s="247"/>
      <c r="AA252" s="247"/>
      <c r="AB252" s="247"/>
      <c r="AC252" s="376"/>
      <c r="AD252" s="247"/>
      <c r="AE252" s="247"/>
      <c r="AF252" s="247"/>
      <c r="AG252" s="247"/>
      <c r="AH252" s="247"/>
      <c r="AI252" s="247"/>
      <c r="AJ252" s="391"/>
      <c r="AK252" s="402"/>
      <c r="AL252" s="402"/>
      <c r="AM252" s="402"/>
      <c r="AN252" s="402"/>
      <c r="AO252" s="402"/>
      <c r="AP252" s="402"/>
      <c r="AQ252" s="402"/>
      <c r="AR252" s="402"/>
      <c r="AS252" s="402"/>
      <c r="AT252" s="402"/>
      <c r="AU252" s="402"/>
      <c r="AV252" s="402"/>
      <c r="AW252" s="402"/>
      <c r="AX252" s="402"/>
      <c r="AY252" s="402"/>
      <c r="AZ252" s="402"/>
      <c r="BA252" s="402"/>
      <c r="BB252" s="402"/>
      <c r="BC252" s="402"/>
      <c r="BD252" s="402"/>
      <c r="BE252" s="402"/>
      <c r="BF252" s="402"/>
      <c r="BG252" s="402"/>
      <c r="BH252" s="402"/>
      <c r="BI252" s="402"/>
      <c r="BJ252" s="402"/>
      <c r="BK252" s="402"/>
      <c r="BL252" s="402"/>
      <c r="BM252" s="402"/>
      <c r="BN252" s="402"/>
      <c r="BO252" s="402"/>
    </row>
    <row r="253" spans="1:67" ht="15" hidden="1">
      <c r="A253" s="398"/>
      <c r="B253" s="399"/>
      <c r="C253" s="391"/>
      <c r="D253" s="391"/>
      <c r="E253" s="409"/>
      <c r="F253" s="391"/>
      <c r="G253" s="431"/>
      <c r="H253" s="431"/>
      <c r="I253" s="475"/>
      <c r="J253" s="475"/>
      <c r="K253" s="304"/>
      <c r="L253" s="304"/>
      <c r="M253" s="304"/>
      <c r="N253" s="304"/>
      <c r="O253" s="304"/>
      <c r="P253" s="457"/>
      <c r="Q253" s="376"/>
      <c r="R253" s="376"/>
      <c r="S253" s="376"/>
      <c r="T253" s="473"/>
      <c r="U253" s="473"/>
      <c r="V253" s="473"/>
      <c r="W253" s="473"/>
      <c r="X253" s="473"/>
      <c r="Y253" s="247"/>
      <c r="Z253" s="247"/>
      <c r="AA253" s="247"/>
      <c r="AB253" s="247"/>
      <c r="AC253" s="376"/>
      <c r="AD253" s="247"/>
      <c r="AE253" s="247"/>
      <c r="AF253" s="247"/>
      <c r="AG253" s="247"/>
      <c r="AH253" s="247"/>
      <c r="AI253" s="247"/>
      <c r="AJ253" s="391"/>
      <c r="AK253" s="402"/>
      <c r="AL253" s="402"/>
      <c r="AM253" s="402"/>
      <c r="AN253" s="402"/>
      <c r="AO253" s="402"/>
      <c r="AP253" s="402"/>
      <c r="AQ253" s="402"/>
      <c r="AR253" s="402"/>
      <c r="AS253" s="402"/>
      <c r="AT253" s="402"/>
      <c r="AU253" s="402"/>
      <c r="AV253" s="402"/>
      <c r="AW253" s="402"/>
      <c r="AX253" s="402"/>
      <c r="AY253" s="402"/>
      <c r="AZ253" s="402"/>
      <c r="BA253" s="402"/>
      <c r="BB253" s="402"/>
      <c r="BC253" s="402"/>
      <c r="BD253" s="402"/>
      <c r="BE253" s="402"/>
      <c r="BF253" s="402"/>
      <c r="BG253" s="402"/>
      <c r="BH253" s="402"/>
      <c r="BI253" s="402"/>
      <c r="BJ253" s="402"/>
      <c r="BK253" s="402"/>
      <c r="BL253" s="402"/>
      <c r="BM253" s="402"/>
      <c r="BN253" s="402"/>
      <c r="BO253" s="402"/>
    </row>
    <row r="254" spans="1:67" ht="15" hidden="1">
      <c r="A254" s="398"/>
      <c r="B254" s="399"/>
      <c r="C254" s="391"/>
      <c r="D254" s="391"/>
      <c r="E254" s="409"/>
      <c r="F254" s="391"/>
      <c r="G254" s="431"/>
      <c r="H254" s="431"/>
      <c r="I254" s="475"/>
      <c r="J254" s="475"/>
      <c r="K254" s="304"/>
      <c r="L254" s="304"/>
      <c r="M254" s="304"/>
      <c r="N254" s="304"/>
      <c r="O254" s="304"/>
      <c r="P254" s="457"/>
      <c r="Q254" s="376"/>
      <c r="R254" s="376"/>
      <c r="S254" s="376"/>
      <c r="T254" s="473"/>
      <c r="U254" s="473"/>
      <c r="V254" s="473"/>
      <c r="W254" s="473"/>
      <c r="X254" s="473"/>
      <c r="Y254" s="247"/>
      <c r="Z254" s="247"/>
      <c r="AA254" s="247"/>
      <c r="AB254" s="247"/>
      <c r="AC254" s="376"/>
      <c r="AD254" s="247"/>
      <c r="AE254" s="247"/>
      <c r="AF254" s="247"/>
      <c r="AG254" s="247"/>
      <c r="AH254" s="247"/>
      <c r="AI254" s="247"/>
      <c r="AJ254" s="391"/>
      <c r="AK254" s="402"/>
      <c r="AL254" s="402"/>
      <c r="AM254" s="402"/>
      <c r="AN254" s="402"/>
      <c r="AO254" s="402"/>
      <c r="AP254" s="402"/>
      <c r="AQ254" s="402"/>
      <c r="AR254" s="402"/>
      <c r="AS254" s="402"/>
      <c r="AT254" s="402"/>
      <c r="AU254" s="402"/>
      <c r="AV254" s="402"/>
      <c r="AW254" s="402"/>
      <c r="AX254" s="402"/>
      <c r="AY254" s="402"/>
      <c r="AZ254" s="402"/>
      <c r="BA254" s="402"/>
      <c r="BB254" s="402"/>
      <c r="BC254" s="402"/>
      <c r="BD254" s="402"/>
      <c r="BE254" s="402"/>
      <c r="BF254" s="402"/>
      <c r="BG254" s="402"/>
      <c r="BH254" s="402"/>
      <c r="BI254" s="402"/>
      <c r="BJ254" s="402"/>
      <c r="BK254" s="402"/>
      <c r="BL254" s="402"/>
      <c r="BM254" s="402"/>
      <c r="BN254" s="402"/>
      <c r="BO254" s="402"/>
    </row>
    <row r="255" spans="1:67" ht="15" hidden="1">
      <c r="A255" s="398"/>
      <c r="B255" s="399"/>
      <c r="C255" s="391"/>
      <c r="D255" s="391"/>
      <c r="E255" s="409"/>
      <c r="F255" s="391"/>
      <c r="G255" s="431"/>
      <c r="H255" s="431"/>
      <c r="I255" s="475"/>
      <c r="J255" s="475"/>
      <c r="K255" s="304"/>
      <c r="L255" s="304"/>
      <c r="M255" s="304"/>
      <c r="N255" s="304"/>
      <c r="O255" s="304"/>
      <c r="P255" s="457"/>
      <c r="Q255" s="376"/>
      <c r="R255" s="376"/>
      <c r="S255" s="376"/>
      <c r="T255" s="473"/>
      <c r="U255" s="473"/>
      <c r="V255" s="473"/>
      <c r="W255" s="473"/>
      <c r="X255" s="473"/>
      <c r="Y255" s="247"/>
      <c r="Z255" s="247"/>
      <c r="AA255" s="247"/>
      <c r="AB255" s="247"/>
      <c r="AC255" s="376"/>
      <c r="AD255" s="247"/>
      <c r="AE255" s="247"/>
      <c r="AF255" s="247"/>
      <c r="AG255" s="247"/>
      <c r="AH255" s="247"/>
      <c r="AI255" s="247"/>
      <c r="AJ255" s="391"/>
      <c r="AK255" s="402"/>
      <c r="AL255" s="402"/>
      <c r="AM255" s="402"/>
      <c r="AN255" s="402"/>
      <c r="AO255" s="402"/>
      <c r="AP255" s="402"/>
      <c r="AQ255" s="402"/>
      <c r="AR255" s="402"/>
      <c r="AS255" s="402"/>
      <c r="AT255" s="402"/>
      <c r="AU255" s="402"/>
      <c r="AV255" s="402"/>
      <c r="AW255" s="402"/>
      <c r="AX255" s="402"/>
      <c r="AY255" s="402"/>
      <c r="AZ255" s="402"/>
      <c r="BA255" s="402"/>
      <c r="BB255" s="402"/>
      <c r="BC255" s="402"/>
      <c r="BD255" s="402"/>
      <c r="BE255" s="402"/>
      <c r="BF255" s="402"/>
      <c r="BG255" s="402"/>
      <c r="BH255" s="402"/>
      <c r="BI255" s="402"/>
      <c r="BJ255" s="402"/>
      <c r="BK255" s="402"/>
      <c r="BL255" s="402"/>
      <c r="BM255" s="402"/>
      <c r="BN255" s="402"/>
      <c r="BO255" s="402"/>
    </row>
    <row r="256" spans="1:67" ht="15" hidden="1">
      <c r="A256" s="398"/>
      <c r="B256" s="399"/>
      <c r="C256" s="391"/>
      <c r="D256" s="391"/>
      <c r="E256" s="409"/>
      <c r="F256" s="391"/>
      <c r="G256" s="431"/>
      <c r="H256" s="431"/>
      <c r="I256" s="475"/>
      <c r="J256" s="475"/>
      <c r="K256" s="304"/>
      <c r="L256" s="304"/>
      <c r="M256" s="304"/>
      <c r="N256" s="304"/>
      <c r="O256" s="304"/>
      <c r="P256" s="457"/>
      <c r="Q256" s="376"/>
      <c r="R256" s="376"/>
      <c r="S256" s="376"/>
      <c r="T256" s="473"/>
      <c r="U256" s="473"/>
      <c r="V256" s="473"/>
      <c r="W256" s="473"/>
      <c r="X256" s="473"/>
      <c r="Y256" s="247"/>
      <c r="Z256" s="247"/>
      <c r="AA256" s="247"/>
      <c r="AB256" s="247"/>
      <c r="AC256" s="376"/>
      <c r="AD256" s="247"/>
      <c r="AE256" s="247"/>
      <c r="AF256" s="247"/>
      <c r="AG256" s="247"/>
      <c r="AH256" s="247"/>
      <c r="AI256" s="247"/>
      <c r="AJ256" s="391"/>
      <c r="AK256" s="402"/>
      <c r="AL256" s="402"/>
      <c r="AM256" s="402"/>
      <c r="AN256" s="402"/>
      <c r="AO256" s="402"/>
      <c r="AP256" s="402"/>
      <c r="AQ256" s="402"/>
      <c r="AR256" s="402"/>
      <c r="AS256" s="402"/>
      <c r="AT256" s="402"/>
      <c r="AU256" s="402"/>
      <c r="AV256" s="402"/>
      <c r="AW256" s="402"/>
      <c r="AX256" s="402"/>
      <c r="AY256" s="402"/>
      <c r="AZ256" s="402"/>
      <c r="BA256" s="402"/>
      <c r="BB256" s="402"/>
      <c r="BC256" s="402"/>
      <c r="BD256" s="402"/>
      <c r="BE256" s="402"/>
      <c r="BF256" s="402"/>
      <c r="BG256" s="402"/>
      <c r="BH256" s="402"/>
      <c r="BI256" s="402"/>
      <c r="BJ256" s="402"/>
      <c r="BK256" s="402"/>
      <c r="BL256" s="402"/>
      <c r="BM256" s="402"/>
      <c r="BN256" s="402"/>
      <c r="BO256" s="402"/>
    </row>
    <row r="257" spans="1:67" ht="15" hidden="1">
      <c r="A257" s="398"/>
      <c r="B257" s="399"/>
      <c r="C257" s="391"/>
      <c r="D257" s="391"/>
      <c r="E257" s="409"/>
      <c r="F257" s="391"/>
      <c r="G257" s="431"/>
      <c r="H257" s="431"/>
      <c r="I257" s="475"/>
      <c r="J257" s="475"/>
      <c r="K257" s="304"/>
      <c r="L257" s="304"/>
      <c r="M257" s="304"/>
      <c r="N257" s="304"/>
      <c r="O257" s="304"/>
      <c r="P257" s="457"/>
      <c r="Q257" s="376"/>
      <c r="R257" s="376"/>
      <c r="S257" s="376"/>
      <c r="T257" s="473"/>
      <c r="U257" s="473"/>
      <c r="V257" s="473"/>
      <c r="W257" s="473"/>
      <c r="X257" s="473"/>
      <c r="Y257" s="247"/>
      <c r="Z257" s="247"/>
      <c r="AA257" s="247"/>
      <c r="AB257" s="247"/>
      <c r="AC257" s="376"/>
      <c r="AD257" s="247"/>
      <c r="AE257" s="247"/>
      <c r="AF257" s="247"/>
      <c r="AG257" s="247"/>
      <c r="AH257" s="247"/>
      <c r="AI257" s="247"/>
      <c r="AJ257" s="391"/>
      <c r="AK257" s="402"/>
      <c r="AL257" s="402"/>
      <c r="AM257" s="402"/>
      <c r="AN257" s="402"/>
      <c r="AO257" s="402"/>
      <c r="AP257" s="402"/>
      <c r="AQ257" s="402"/>
      <c r="AR257" s="402"/>
      <c r="AS257" s="402"/>
      <c r="AT257" s="402"/>
      <c r="AU257" s="402"/>
      <c r="AV257" s="402"/>
      <c r="AW257" s="402"/>
      <c r="AX257" s="402"/>
      <c r="AY257" s="402"/>
      <c r="AZ257" s="402"/>
      <c r="BA257" s="402"/>
      <c r="BB257" s="402"/>
      <c r="BC257" s="402"/>
      <c r="BD257" s="402"/>
      <c r="BE257" s="402"/>
      <c r="BF257" s="402"/>
      <c r="BG257" s="402"/>
      <c r="BH257" s="402"/>
      <c r="BI257" s="402"/>
      <c r="BJ257" s="402"/>
      <c r="BK257" s="402"/>
      <c r="BL257" s="402"/>
      <c r="BM257" s="402"/>
      <c r="BN257" s="402"/>
      <c r="BO257" s="402"/>
    </row>
    <row r="258" spans="1:67" ht="35.1" customHeight="1" thickTop="1">
      <c r="A258" s="382" t="s">
        <v>15</v>
      </c>
      <c r="B258" s="383" t="str">
        <f>IF('1 Budgetskema (UDFYLDES)'!C249="","",'1 Budgetskema (UDFYLDES)'!C249)</f>
        <v/>
      </c>
      <c r="C258" s="722" t="s">
        <v>418</v>
      </c>
      <c r="D258" s="384"/>
      <c r="E258" s="410" t="s">
        <v>18</v>
      </c>
      <c r="F258" s="383" t="str">
        <f>IF('1 Budgetskema (UDFYLDES)'!D249="","",'1 Budgetskema (UDFYLDES)'!D249)</f>
        <v/>
      </c>
      <c r="G258" s="433"/>
      <c r="H258" s="490"/>
      <c r="I258" s="478"/>
      <c r="J258" s="478"/>
      <c r="K258" s="457"/>
      <c r="L258" s="457"/>
      <c r="M258" s="457"/>
      <c r="N258" s="457"/>
      <c r="O258" s="457"/>
      <c r="P258" s="457"/>
      <c r="Q258" s="289"/>
      <c r="R258" s="290"/>
      <c r="S258" s="291"/>
      <c r="T258" s="473"/>
      <c r="U258" s="473"/>
      <c r="V258" s="473"/>
      <c r="W258" s="553"/>
      <c r="X258" s="473"/>
      <c r="Y258" s="247"/>
      <c r="Z258" s="457"/>
      <c r="AA258" s="247"/>
      <c r="AB258" s="247"/>
      <c r="AC258" s="247"/>
      <c r="AD258" s="247"/>
      <c r="AE258" s="457"/>
      <c r="AF258" s="247"/>
      <c r="AG258" s="247"/>
      <c r="AH258" s="247"/>
      <c r="AI258" s="247"/>
      <c r="AJ258" s="391"/>
      <c r="AK258" s="402"/>
      <c r="AL258" s="402"/>
      <c r="AM258" s="402"/>
      <c r="AN258" s="402"/>
      <c r="AO258" s="402"/>
      <c r="AP258" s="402"/>
      <c r="AQ258" s="402"/>
      <c r="AR258" s="402"/>
      <c r="AS258" s="402"/>
      <c r="AT258" s="402"/>
      <c r="AU258" s="402"/>
      <c r="AV258" s="402"/>
      <c r="AW258" s="402"/>
      <c r="AX258" s="402"/>
      <c r="AY258" s="402"/>
      <c r="AZ258" s="402"/>
      <c r="BA258" s="402"/>
      <c r="BB258" s="402"/>
      <c r="BC258" s="402"/>
      <c r="BD258" s="402"/>
      <c r="BE258" s="402"/>
      <c r="BF258" s="402"/>
      <c r="BG258" s="402"/>
      <c r="BH258" s="402"/>
      <c r="BI258" s="402"/>
      <c r="BJ258" s="402"/>
      <c r="BK258" s="402"/>
      <c r="BL258" s="402"/>
      <c r="BM258" s="402"/>
      <c r="BN258" s="402"/>
      <c r="BO258" s="402"/>
    </row>
    <row r="259" spans="1:67" ht="15">
      <c r="A259" s="404" t="s">
        <v>113</v>
      </c>
      <c r="B259" s="386" t="str">
        <f>IF('1 Budgetskema (UDFYLDES)'!E249="","",'1 Budgetskema (UDFYLDES)'!E249)</f>
        <v/>
      </c>
      <c r="C259" s="387"/>
      <c r="D259" s="387"/>
      <c r="E259" s="411" t="s">
        <v>100</v>
      </c>
      <c r="F259" s="386" t="str">
        <f>IF(ISBLANK($F$19),"Projektform skal vælges ved hovedansøger",$F$19)</f>
        <v/>
      </c>
      <c r="G259" s="433"/>
      <c r="H259" s="490"/>
      <c r="I259" s="478"/>
      <c r="J259" s="478"/>
      <c r="K259" s="457"/>
      <c r="L259" s="457"/>
      <c r="M259" s="457"/>
      <c r="N259" s="457"/>
      <c r="O259" s="457"/>
      <c r="P259" s="457"/>
      <c r="Q259" s="302"/>
      <c r="R259" s="290"/>
      <c r="S259" s="460"/>
      <c r="T259" s="473"/>
      <c r="U259" s="473"/>
      <c r="V259" s="473"/>
      <c r="W259" s="553"/>
      <c r="X259" s="554"/>
      <c r="Y259" s="247"/>
      <c r="Z259" s="457"/>
      <c r="AA259" s="247"/>
      <c r="AB259" s="247"/>
      <c r="AC259" s="247"/>
      <c r="AD259" s="247"/>
      <c r="AE259" s="457"/>
      <c r="AF259" s="247"/>
      <c r="AG259" s="247"/>
      <c r="AH259" s="247"/>
      <c r="AI259" s="247"/>
      <c r="AJ259" s="391"/>
      <c r="AK259" s="402"/>
      <c r="AL259" s="402"/>
      <c r="AM259" s="402"/>
      <c r="AN259" s="402"/>
      <c r="AO259" s="402"/>
      <c r="AP259" s="402"/>
      <c r="AQ259" s="402"/>
      <c r="AR259" s="402"/>
      <c r="AS259" s="402"/>
      <c r="AT259" s="402"/>
      <c r="AU259" s="402"/>
      <c r="AV259" s="402"/>
      <c r="AW259" s="402"/>
      <c r="AX259" s="402"/>
      <c r="AY259" s="402"/>
      <c r="AZ259" s="402"/>
      <c r="BA259" s="402"/>
      <c r="BB259" s="402"/>
      <c r="BC259" s="402"/>
      <c r="BD259" s="402"/>
      <c r="BE259" s="402"/>
      <c r="BF259" s="402"/>
      <c r="BG259" s="402"/>
      <c r="BH259" s="402"/>
      <c r="BI259" s="402"/>
      <c r="BJ259" s="402"/>
      <c r="BK259" s="402"/>
      <c r="BL259" s="402"/>
      <c r="BM259" s="402"/>
      <c r="BN259" s="402"/>
      <c r="BO259" s="402"/>
    </row>
    <row r="260" spans="1:67" ht="30">
      <c r="A260" s="385" t="s">
        <v>16</v>
      </c>
      <c r="B260" s="386" t="str">
        <f>IF('1 Budgetskema (UDFYLDES)'!F249="","",'1 Budgetskema (UDFYLDES)'!F249)</f>
        <v/>
      </c>
      <c r="C260" s="441" t="s">
        <v>399</v>
      </c>
      <c r="D260" s="385"/>
      <c r="E260" s="444" t="s">
        <v>17</v>
      </c>
      <c r="F260" s="442" t="str">
        <f>IFERROR(IF(NOT(ISERROR(MATCH(B259,{"ABER"},0))),INDEX(ABER_Tilskudsprocent_liste[#All],MATCH(B260,ABER_Tilskudsprocent_liste[[#All],[Typer af projekter og aktiviteter/ virksomhedsstørrelse]],0),MATCH(Z262,ABER_Tilskudsprocent_liste[#Headers],0)),IF(NOT(ISERROR(MATCH(B259,{"GBER"},0))),INDEX(GEBER_Tilskudsprocent_liste[#All],MATCH(B260,GEBER_Tilskudsprocent_liste[[#All],[Typer af projekter og aktiviteter/ virksomhedsstørrelse]],0),MATCH(Z262,GEBER_Tilskudsprocent_liste[#Headers],0)),IF(NOT(ISERROR(MATCH(B259,{"FIBER"},0))),INDEX(FIBER_Tilskudsprocent_liste[#All],MATCH(B260,FIBER_Tilskudsprocent_liste[[#All],[Typer af projekter og aktiviteter/ virksomhedsstørrelse]],0),MATCH(Z262,FIBER_Tilskudsprocent_liste[#Headers],0)),IF(NOT(ISERROR(MATCH(B259,{"Ej statsstøtte"},0))),INDEX(Liste_Ej_statsstøtte[#All],MATCH(B260,Liste_Ej_statsstøtte[[#All],[Typer af projekter og aktiviteter/ virksomhedsstørrelse]],0),MATCH(Z262,Liste_Ej_statsstøtte[#Headers],0)),"")))),"")</f>
        <v/>
      </c>
      <c r="G260" s="433" t="s">
        <v>119</v>
      </c>
      <c r="H260" s="491"/>
      <c r="I260" s="478" t="s">
        <v>122</v>
      </c>
      <c r="J260" s="478"/>
      <c r="K260" s="457"/>
      <c r="L260" s="457"/>
      <c r="M260" s="457"/>
      <c r="N260" s="457"/>
      <c r="O260" s="457"/>
      <c r="P260" s="457"/>
      <c r="Q260" s="303"/>
      <c r="R260" s="294"/>
      <c r="S260" s="460"/>
      <c r="T260" s="555" t="s">
        <v>354</v>
      </c>
      <c r="U260" s="555" t="s">
        <v>354</v>
      </c>
      <c r="V260" s="555" t="s">
        <v>354</v>
      </c>
      <c r="W260" s="555" t="s">
        <v>354</v>
      </c>
      <c r="X260" s="555" t="s">
        <v>354</v>
      </c>
      <c r="Y260" s="464" t="s">
        <v>354</v>
      </c>
      <c r="Z260" s="464" t="s">
        <v>354</v>
      </c>
      <c r="AA260" s="464" t="s">
        <v>354</v>
      </c>
      <c r="AB260" s="464" t="s">
        <v>354</v>
      </c>
      <c r="AC260" s="464" t="s">
        <v>354</v>
      </c>
      <c r="AD260" s="464" t="s">
        <v>354</v>
      </c>
      <c r="AE260" s="464" t="s">
        <v>354</v>
      </c>
      <c r="AF260" s="464" t="s">
        <v>354</v>
      </c>
      <c r="AG260" s="464" t="s">
        <v>354</v>
      </c>
      <c r="AH260" s="464" t="s">
        <v>354</v>
      </c>
      <c r="AI260" s="464" t="s">
        <v>354</v>
      </c>
      <c r="AJ260" s="391"/>
      <c r="AK260" s="402"/>
      <c r="AL260" s="402"/>
      <c r="AM260" s="402"/>
      <c r="AN260" s="402"/>
      <c r="AO260" s="402"/>
      <c r="AP260" s="402"/>
      <c r="AQ260" s="402"/>
      <c r="AR260" s="402"/>
      <c r="AS260" s="402"/>
      <c r="AT260" s="402"/>
      <c r="AU260" s="402"/>
      <c r="AV260" s="402"/>
      <c r="AW260" s="402"/>
      <c r="AX260" s="402"/>
      <c r="AY260" s="402"/>
      <c r="AZ260" s="402"/>
      <c r="BA260" s="402"/>
      <c r="BB260" s="402"/>
      <c r="BC260" s="402"/>
      <c r="BD260" s="402"/>
      <c r="BE260" s="402"/>
      <c r="BF260" s="402"/>
      <c r="BG260" s="402"/>
      <c r="BH260" s="402"/>
      <c r="BI260" s="402"/>
      <c r="BJ260" s="402"/>
      <c r="BK260" s="402"/>
      <c r="BL260" s="402"/>
      <c r="BM260" s="402"/>
      <c r="BN260" s="402"/>
      <c r="BO260" s="402"/>
    </row>
    <row r="261" spans="1:67" ht="15">
      <c r="A261" s="439" t="s">
        <v>394</v>
      </c>
      <c r="B261" s="441" t="str">
        <f>IF('1 Budgetskema (UDFYLDES)'!B249="","",'1 Budgetskema (UDFYLDES)'!B249)</f>
        <v/>
      </c>
      <c r="C261" s="440" t="str">
        <f>IF('1 Budgetskema (UDFYLDES)'!$A249="","",'1 Budgetskema (UDFYLDES)'!$A249)</f>
        <v/>
      </c>
      <c r="D261" s="385"/>
      <c r="E261" s="444"/>
      <c r="F261" s="443" t="str">
        <f>IFERROR(IF(NOT(ISERROR(MATCH(B259,{"ABER"},0))),INDEX(ABER_Tilskudsprocent_liste[#All],MATCH(B260,ABER_Tilskudsprocent_liste[[#All],[Typer af projekter og aktiviteter/ virksomhedsstørrelse]],0),MATCH(Z262,ABER_Tilskudsprocent_liste[#Headers],0)),IF(NOT(ISERROR(MATCH(B259,{"GBER"},0))),INDEX(GEBER_Tilskudsprocent_liste[#All],MATCH(B260,GEBER_Tilskudsprocent_liste[[#All],[Typer af projekter og aktiviteter/ virksomhedsstørrelse]],0),MATCH(Z262,GEBER_Tilskudsprocent_liste[#Headers],0)),IF(NOT(ISERROR(MATCH(B259,{"FIBER"},0))),INDEX(FIBER_Tilskudsprocent_liste[#All],MATCH(B260,FIBER_Tilskudsprocent_liste[[#All],[Typer af projekter og aktiviteter/ virksomhedsstørrelse]],0),MATCH(Z262,FIBER_Tilskudsprocent_liste[#Headers],0)),IF(NOT(ISERROR(MATCH(B259,{"Ej statsstøtte"},0))),INDEX(Liste_Ej_statsstøtte[#All],MATCH(B260,Liste_Ej_statsstøtte[[#All],[Typer af projekter og aktiviteter/ virksomhedsstørrelse]],0),MATCH(Z262,Liste_Ej_statsstøtte[#Headers],0)),"")))),"")</f>
        <v/>
      </c>
      <c r="G261" s="435" t="str">
        <f>IFERROR(IF(E272*(1-F261)-C273&lt;0,F261-((E272*F261+C273)-E272)/E272,""),"")</f>
        <v/>
      </c>
      <c r="H261" s="435" t="str">
        <f>IFERROR(IF(D273&lt;&gt;0,IF(D273=E272,0,IF(C273&gt;0,(F261-D273/E272)-G261,"HA")),IF(E272*(1-F261)-C273&lt;0,((F261-((E272*F261+C273+D273)-E272)/E272)),"")),"")</f>
        <v/>
      </c>
      <c r="I261" s="482" t="e">
        <f>H261-G262</f>
        <v>#VALUE!</v>
      </c>
      <c r="J261" s="478"/>
      <c r="K261" s="457"/>
      <c r="L261" s="457"/>
      <c r="M261" s="457"/>
      <c r="N261" s="457"/>
      <c r="O261" s="457"/>
      <c r="P261" s="457"/>
      <c r="Q261" s="303"/>
      <c r="R261" s="294"/>
      <c r="S261" s="460"/>
      <c r="T261" s="473" t="s">
        <v>121</v>
      </c>
      <c r="U261" s="473" t="s">
        <v>120</v>
      </c>
      <c r="V261" s="468" t="s">
        <v>118</v>
      </c>
      <c r="W261" s="468" t="s">
        <v>117</v>
      </c>
      <c r="X261" s="468" t="s">
        <v>105</v>
      </c>
      <c r="Y261" s="247"/>
      <c r="Z261" s="295" t="s">
        <v>102</v>
      </c>
      <c r="AA261" s="295" t="s">
        <v>100</v>
      </c>
      <c r="AB261" s="464" t="s">
        <v>209</v>
      </c>
      <c r="AC261" s="247"/>
      <c r="AD261" s="247"/>
      <c r="AE261" s="247"/>
      <c r="AF261" s="247"/>
      <c r="AG261" s="247"/>
      <c r="AH261" s="457"/>
      <c r="AI261" s="247"/>
      <c r="AJ261" s="391"/>
      <c r="AK261" s="402"/>
      <c r="AL261" s="402"/>
      <c r="AM261" s="402"/>
      <c r="AN261" s="402"/>
      <c r="AO261" s="402"/>
      <c r="AP261" s="402"/>
      <c r="AQ261" s="402"/>
      <c r="AR261" s="402"/>
      <c r="AS261" s="402"/>
      <c r="AT261" s="402"/>
      <c r="AU261" s="402"/>
      <c r="AV261" s="402"/>
      <c r="AW261" s="402"/>
      <c r="AX261" s="402"/>
      <c r="AY261" s="402"/>
      <c r="AZ261" s="402"/>
      <c r="BA261" s="402"/>
      <c r="BB261" s="402"/>
      <c r="BC261" s="402"/>
      <c r="BD261" s="402"/>
      <c r="BE261" s="402"/>
      <c r="BF261" s="402"/>
      <c r="BG261" s="402"/>
      <c r="BH261" s="402"/>
      <c r="BI261" s="402"/>
      <c r="BJ261" s="402"/>
      <c r="BK261" s="402"/>
      <c r="BL261" s="402"/>
      <c r="BM261" s="402"/>
      <c r="BN261" s="402"/>
      <c r="BO261" s="402"/>
    </row>
    <row r="262" spans="1:67" ht="15.75" thickBot="1">
      <c r="A262" s="392"/>
      <c r="B262" s="380" t="s">
        <v>57</v>
      </c>
      <c r="C262" s="379" t="s">
        <v>427</v>
      </c>
      <c r="D262" s="379" t="s">
        <v>428</v>
      </c>
      <c r="E262" s="412" t="s">
        <v>0</v>
      </c>
      <c r="F262" s="379" t="s">
        <v>9</v>
      </c>
      <c r="G262" s="560" t="e">
        <f>F261-D273/E272</f>
        <v>#VALUE!</v>
      </c>
      <c r="H262" s="431"/>
      <c r="I262" s="475"/>
      <c r="J262" s="475"/>
      <c r="K262" s="304"/>
      <c r="L262" s="304"/>
      <c r="M262" s="304"/>
      <c r="N262" s="304"/>
      <c r="O262" s="304"/>
      <c r="P262" s="305"/>
      <c r="Q262" s="306"/>
      <c r="R262" s="286"/>
      <c r="S262" s="286"/>
      <c r="T262" s="473"/>
      <c r="U262" s="473"/>
      <c r="V262" s="468"/>
      <c r="W262" s="468"/>
      <c r="X262" s="473"/>
      <c r="Y262" s="460"/>
      <c r="Z262" s="286" t="str">
        <f>CONCATENATE(F258," - ",AA262)</f>
        <v xml:space="preserve"> - </v>
      </c>
      <c r="AA262" s="376" t="str">
        <f>F259</f>
        <v/>
      </c>
      <c r="AB262" s="376"/>
      <c r="AC262" s="247"/>
      <c r="AD262" s="247"/>
      <c r="AE262" s="247"/>
      <c r="AF262" s="247"/>
      <c r="AG262" s="247"/>
      <c r="AH262" s="457"/>
      <c r="AI262" s="247"/>
      <c r="AJ262" s="391"/>
      <c r="AK262" s="402"/>
      <c r="AL262" s="402"/>
      <c r="AM262" s="402"/>
      <c r="AN262" s="402"/>
      <c r="AO262" s="402"/>
      <c r="AP262" s="402"/>
      <c r="AQ262" s="402"/>
      <c r="AR262" s="402"/>
      <c r="AS262" s="402"/>
      <c r="AT262" s="402"/>
      <c r="AU262" s="402"/>
      <c r="AV262" s="402"/>
      <c r="AW262" s="402"/>
      <c r="AX262" s="402"/>
      <c r="AY262" s="402"/>
      <c r="AZ262" s="402"/>
      <c r="BA262" s="402"/>
      <c r="BB262" s="402"/>
      <c r="BC262" s="402"/>
      <c r="BD262" s="402"/>
      <c r="BE262" s="402"/>
      <c r="BF262" s="402"/>
      <c r="BG262" s="402"/>
      <c r="BH262" s="402"/>
      <c r="BI262" s="402"/>
      <c r="BJ262" s="402"/>
      <c r="BK262" s="402"/>
      <c r="BL262" s="402"/>
      <c r="BM262" s="402"/>
      <c r="BN262" s="402"/>
      <c r="BO262" s="402"/>
    </row>
    <row r="263" spans="1:67" ht="15" customHeight="1">
      <c r="A263" s="267" t="s">
        <v>54</v>
      </c>
      <c r="B263" s="277">
        <f>IFERROR(IF(E263=0,0,X263),0)</f>
        <v>0</v>
      </c>
      <c r="C263" s="276">
        <f t="shared" ref="C263:C269" si="61">IFERROR(E263-B263,0)</f>
        <v>0</v>
      </c>
      <c r="D263" s="276"/>
      <c r="E263" s="278">
        <f>'1 Budgetskema (UDFYLDES)'!B257</f>
        <v>0</v>
      </c>
      <c r="F263" s="18">
        <f>SUM('1 Budgetskema (UDFYLDES)'!D256:AV256)</f>
        <v>0</v>
      </c>
      <c r="G263" s="436"/>
      <c r="H263" s="489"/>
      <c r="I263" s="471"/>
      <c r="J263" s="471"/>
      <c r="K263" s="296"/>
      <c r="L263" s="296"/>
      <c r="M263" s="296"/>
      <c r="N263" s="296"/>
      <c r="O263" s="299"/>
      <c r="P263" s="308"/>
      <c r="Q263" s="285"/>
      <c r="R263" s="286"/>
      <c r="S263" s="286"/>
      <c r="T263" s="473" t="e">
        <f>((F$261-((E$272*F$261+C$273)-E$272)/E$272))*E263</f>
        <v>#VALUE!</v>
      </c>
      <c r="U263" s="569" t="e">
        <f>F$276*E263</f>
        <v>#VALUE!</v>
      </c>
      <c r="V263" s="473">
        <f>IFERROR(IF(E263=0,0,E263*G$261),0)</f>
        <v>0</v>
      </c>
      <c r="W263" s="468">
        <f>IF(E263=0,0,E263*F$260)</f>
        <v>0</v>
      </c>
      <c r="X263" s="468">
        <f t="shared" ref="X263:X272" si="62">IF(NOT(ISERROR(MATCH("Selvfinansieret",B$259,0))),0,IF(NOT(ISERROR(MATCH(B$259,AI$570:AI$572,0))),E263,IF(AND(D$273=0,C$273=0),W263,IF(AND(D$273&gt;0,C$273=0),U263,IF(AND(D$273&gt;0,C$273&gt;0,U263=0),0,IF(AND(V263&lt;&gt;0,V263&lt;U263),V263,U263))))))</f>
        <v>0</v>
      </c>
      <c r="Y263" s="247"/>
      <c r="Z263" s="247"/>
      <c r="AA263" s="247"/>
      <c r="AB263" s="376"/>
      <c r="AC263" s="247"/>
      <c r="AD263" s="247"/>
      <c r="AE263" s="247"/>
      <c r="AF263" s="247"/>
      <c r="AG263" s="247"/>
      <c r="AH263" s="247"/>
      <c r="AI263" s="247"/>
      <c r="AJ263" s="391"/>
      <c r="AK263" s="402"/>
      <c r="AL263" s="402"/>
      <c r="AM263" s="402"/>
      <c r="AN263" s="402"/>
      <c r="AO263" s="402"/>
      <c r="AP263" s="402"/>
      <c r="AQ263" s="402"/>
      <c r="AR263" s="402"/>
      <c r="AS263" s="402"/>
      <c r="AT263" s="402"/>
      <c r="AU263" s="402"/>
      <c r="AV263" s="402"/>
      <c r="AW263" s="402"/>
      <c r="AX263" s="402"/>
      <c r="AY263" s="402"/>
      <c r="AZ263" s="402"/>
      <c r="BA263" s="402"/>
      <c r="BB263" s="402"/>
      <c r="BC263" s="402"/>
      <c r="BD263" s="402"/>
      <c r="BE263" s="402"/>
      <c r="BF263" s="402"/>
      <c r="BG263" s="402"/>
      <c r="BH263" s="402"/>
      <c r="BI263" s="402"/>
      <c r="BJ263" s="402"/>
      <c r="BK263" s="402"/>
      <c r="BL263" s="402"/>
      <c r="BM263" s="402"/>
      <c r="BN263" s="402"/>
      <c r="BO263" s="402"/>
    </row>
    <row r="264" spans="1:67" ht="15" customHeight="1">
      <c r="A264" s="194" t="s">
        <v>3</v>
      </c>
      <c r="B264" s="277">
        <f>IFERROR(IF(E264=0,0,X264),0)</f>
        <v>0</v>
      </c>
      <c r="C264" s="277">
        <f t="shared" si="61"/>
        <v>0</v>
      </c>
      <c r="D264" s="277"/>
      <c r="E264" s="66">
        <f>'1 Budgetskema (UDFYLDES)'!B261</f>
        <v>0</v>
      </c>
      <c r="F264" s="68"/>
      <c r="G264" s="437"/>
      <c r="H264" s="489"/>
      <c r="I264" s="471"/>
      <c r="J264" s="471"/>
      <c r="K264" s="296"/>
      <c r="L264" s="296"/>
      <c r="M264" s="296"/>
      <c r="N264" s="296"/>
      <c r="O264" s="299"/>
      <c r="P264" s="309"/>
      <c r="Q264" s="315"/>
      <c r="R264" s="311"/>
      <c r="S264" s="286"/>
      <c r="T264" s="473" t="e">
        <f t="shared" ref="T264:T272" si="63">((F$261-((E$272*F$261+C$273)-E$272)/E$272))*E264</f>
        <v>#VALUE!</v>
      </c>
      <c r="U264" s="569" t="e">
        <f t="shared" ref="U264:U272" si="64">F$276*E264</f>
        <v>#VALUE!</v>
      </c>
      <c r="V264" s="473">
        <f t="shared" ref="V264:V272" si="65">IFERROR(IF(E264=0,0,E264*G$261),0)</f>
        <v>0</v>
      </c>
      <c r="W264" s="468">
        <f t="shared" ref="W264:W271" si="66">IF(E264=0,0,E264*F$260)</f>
        <v>0</v>
      </c>
      <c r="X264" s="468">
        <f t="shared" si="62"/>
        <v>0</v>
      </c>
      <c r="Y264" s="247"/>
      <c r="Z264" s="286"/>
      <c r="AA264" s="286"/>
      <c r="AB264" s="376"/>
      <c r="AC264" s="247"/>
      <c r="AD264" s="767" t="s">
        <v>101</v>
      </c>
      <c r="AE264" s="767"/>
      <c r="AF264" s="767"/>
      <c r="AG264" s="247"/>
      <c r="AH264" s="247"/>
      <c r="AI264" s="247"/>
      <c r="AJ264" s="391"/>
      <c r="AK264" s="402"/>
      <c r="AL264" s="402"/>
      <c r="AM264" s="402"/>
      <c r="AN264" s="402"/>
      <c r="AO264" s="402"/>
      <c r="AP264" s="402"/>
      <c r="AQ264" s="402"/>
      <c r="AR264" s="402"/>
      <c r="AS264" s="402"/>
      <c r="AT264" s="402"/>
      <c r="AU264" s="402"/>
      <c r="AV264" s="402"/>
      <c r="AW264" s="402"/>
      <c r="AX264" s="402"/>
      <c r="AY264" s="402"/>
      <c r="AZ264" s="402"/>
      <c r="BA264" s="402"/>
      <c r="BB264" s="402"/>
      <c r="BC264" s="402"/>
      <c r="BD264" s="402"/>
      <c r="BE264" s="402"/>
      <c r="BF264" s="402"/>
      <c r="BG264" s="402"/>
      <c r="BH264" s="402"/>
      <c r="BI264" s="402"/>
      <c r="BJ264" s="402"/>
      <c r="BK264" s="402"/>
      <c r="BL264" s="402"/>
      <c r="BM264" s="402"/>
      <c r="BN264" s="402"/>
      <c r="BO264" s="402"/>
    </row>
    <row r="265" spans="1:67" ht="15" customHeight="1">
      <c r="A265" s="194" t="s">
        <v>56</v>
      </c>
      <c r="B265" s="277">
        <f t="shared" ref="B265:B269" si="67">IFERROR(IF(E265=0,0,X265),0)</f>
        <v>0</v>
      </c>
      <c r="C265" s="277">
        <f t="shared" si="61"/>
        <v>0</v>
      </c>
      <c r="D265" s="277"/>
      <c r="E265" s="66">
        <f>'1 Budgetskema (UDFYLDES)'!B263</f>
        <v>0</v>
      </c>
      <c r="F265" s="68"/>
      <c r="G265" s="437"/>
      <c r="H265" s="489"/>
      <c r="I265" s="471"/>
      <c r="J265" s="471"/>
      <c r="K265" s="296"/>
      <c r="L265" s="296"/>
      <c r="M265" s="296"/>
      <c r="N265" s="296"/>
      <c r="O265" s="299"/>
      <c r="P265" s="309"/>
      <c r="Q265" s="315"/>
      <c r="R265" s="311"/>
      <c r="S265" s="286"/>
      <c r="T265" s="473" t="e">
        <f t="shared" si="63"/>
        <v>#VALUE!</v>
      </c>
      <c r="U265" s="569" t="e">
        <f t="shared" si="64"/>
        <v>#VALUE!</v>
      </c>
      <c r="V265" s="473">
        <f t="shared" si="65"/>
        <v>0</v>
      </c>
      <c r="W265" s="468">
        <f t="shared" si="66"/>
        <v>0</v>
      </c>
      <c r="X265" s="468">
        <f t="shared" si="62"/>
        <v>0</v>
      </c>
      <c r="Y265" s="247"/>
      <c r="Z265" s="286"/>
      <c r="AA265" s="286"/>
      <c r="AB265" s="376"/>
      <c r="AC265" s="247"/>
      <c r="AD265" s="247"/>
      <c r="AE265" s="247"/>
      <c r="AF265" s="247"/>
      <c r="AG265" s="247"/>
      <c r="AH265" s="247"/>
      <c r="AI265" s="247"/>
      <c r="AJ265" s="391"/>
      <c r="AK265" s="402"/>
      <c r="AL265" s="402"/>
      <c r="AM265" s="402"/>
      <c r="AN265" s="402"/>
      <c r="AO265" s="402"/>
      <c r="AP265" s="402"/>
      <c r="AQ265" s="402"/>
      <c r="AR265" s="402"/>
      <c r="AS265" s="402"/>
      <c r="AT265" s="402"/>
      <c r="AU265" s="402"/>
      <c r="AV265" s="402"/>
      <c r="AW265" s="402"/>
      <c r="AX265" s="402"/>
      <c r="AY265" s="402"/>
      <c r="AZ265" s="402"/>
      <c r="BA265" s="402"/>
      <c r="BB265" s="402"/>
      <c r="BC265" s="402"/>
      <c r="BD265" s="402"/>
      <c r="BE265" s="402"/>
      <c r="BF265" s="402"/>
      <c r="BG265" s="402"/>
      <c r="BH265" s="402"/>
      <c r="BI265" s="402"/>
      <c r="BJ265" s="402"/>
      <c r="BK265" s="402"/>
      <c r="BL265" s="402"/>
      <c r="BM265" s="402"/>
      <c r="BN265" s="402"/>
      <c r="BO265" s="402"/>
    </row>
    <row r="266" spans="1:67" ht="15" customHeight="1">
      <c r="A266" s="194" t="s">
        <v>24</v>
      </c>
      <c r="B266" s="277">
        <f t="shared" si="67"/>
        <v>0</v>
      </c>
      <c r="C266" s="277">
        <f t="shared" si="61"/>
        <v>0</v>
      </c>
      <c r="D266" s="277"/>
      <c r="E266" s="66">
        <f>'1 Budgetskema (UDFYLDES)'!B265</f>
        <v>0</v>
      </c>
      <c r="F266" s="68"/>
      <c r="G266" s="437"/>
      <c r="H266" s="489"/>
      <c r="I266" s="471"/>
      <c r="J266" s="471"/>
      <c r="K266" s="296"/>
      <c r="L266" s="296"/>
      <c r="M266" s="296"/>
      <c r="N266" s="296"/>
      <c r="O266" s="299"/>
      <c r="P266" s="309"/>
      <c r="Q266" s="315"/>
      <c r="R266" s="311"/>
      <c r="S266" s="286"/>
      <c r="T266" s="473" t="e">
        <f t="shared" si="63"/>
        <v>#VALUE!</v>
      </c>
      <c r="U266" s="569" t="e">
        <f t="shared" si="64"/>
        <v>#VALUE!</v>
      </c>
      <c r="V266" s="473">
        <f t="shared" si="65"/>
        <v>0</v>
      </c>
      <c r="W266" s="468">
        <f t="shared" si="66"/>
        <v>0</v>
      </c>
      <c r="X266" s="468">
        <f t="shared" si="62"/>
        <v>0</v>
      </c>
      <c r="Y266" s="247"/>
      <c r="Z266" s="286"/>
      <c r="AA266" s="286"/>
      <c r="AB266" s="464" t="s">
        <v>114</v>
      </c>
      <c r="AC266" s="464" t="s">
        <v>208</v>
      </c>
      <c r="AD266" s="464" t="s">
        <v>88</v>
      </c>
      <c r="AE266" s="464" t="s">
        <v>108</v>
      </c>
      <c r="AF266" s="464" t="s">
        <v>89</v>
      </c>
      <c r="AG266" s="464" t="s">
        <v>106</v>
      </c>
      <c r="AH266" s="464" t="s">
        <v>110</v>
      </c>
      <c r="AI266" s="464" t="s">
        <v>398</v>
      </c>
      <c r="AJ266" s="391"/>
      <c r="AK266" s="402"/>
      <c r="AL266" s="402"/>
      <c r="AM266" s="402"/>
      <c r="AN266" s="402"/>
      <c r="AO266" s="402"/>
      <c r="AP266" s="402"/>
      <c r="AQ266" s="402"/>
      <c r="AR266" s="402"/>
      <c r="AS266" s="402"/>
      <c r="AT266" s="402"/>
      <c r="AU266" s="402"/>
      <c r="AV266" s="402"/>
      <c r="AW266" s="402"/>
      <c r="AX266" s="402"/>
      <c r="AY266" s="402"/>
      <c r="AZ266" s="402"/>
      <c r="BA266" s="402"/>
      <c r="BB266" s="402"/>
      <c r="BC266" s="402"/>
      <c r="BD266" s="402"/>
      <c r="BE266" s="402"/>
      <c r="BF266" s="402"/>
      <c r="BG266" s="402"/>
      <c r="BH266" s="402"/>
      <c r="BI266" s="402"/>
      <c r="BJ266" s="402"/>
      <c r="BK266" s="402"/>
      <c r="BL266" s="402"/>
      <c r="BM266" s="402"/>
      <c r="BN266" s="402"/>
      <c r="BO266" s="402"/>
    </row>
    <row r="267" spans="1:67" ht="15" customHeight="1" thickBot="1">
      <c r="A267" s="194" t="s">
        <v>2</v>
      </c>
      <c r="B267" s="277">
        <f t="shared" si="67"/>
        <v>0</v>
      </c>
      <c r="C267" s="277">
        <f t="shared" si="61"/>
        <v>0</v>
      </c>
      <c r="D267" s="277"/>
      <c r="E267" s="66">
        <f>'1 Budgetskema (UDFYLDES)'!B267</f>
        <v>0</v>
      </c>
      <c r="F267" s="68"/>
      <c r="G267" s="437"/>
      <c r="H267" s="489"/>
      <c r="I267" s="471"/>
      <c r="J267" s="471"/>
      <c r="K267" s="296"/>
      <c r="L267" s="296"/>
      <c r="M267" s="296"/>
      <c r="N267" s="296"/>
      <c r="O267" s="299"/>
      <c r="P267" s="309"/>
      <c r="Q267" s="315"/>
      <c r="R267" s="311"/>
      <c r="S267" s="286"/>
      <c r="T267" s="473" t="e">
        <f t="shared" si="63"/>
        <v>#VALUE!</v>
      </c>
      <c r="U267" s="569" t="e">
        <f t="shared" si="64"/>
        <v>#VALUE!</v>
      </c>
      <c r="V267" s="473">
        <f t="shared" si="65"/>
        <v>0</v>
      </c>
      <c r="W267" s="468">
        <f t="shared" si="66"/>
        <v>0</v>
      </c>
      <c r="X267" s="468">
        <f t="shared" si="62"/>
        <v>0</v>
      </c>
      <c r="Y267" s="247"/>
      <c r="Z267" s="376" t="str">
        <f>IF(OR('1 Budgetskema (UDFYLDES)'!$B249="",'1 Budgetskema (UDFYLDES)'!$C249=""),"","Lille virksomhed")</f>
        <v/>
      </c>
      <c r="AA267" s="376" t="s">
        <v>98</v>
      </c>
      <c r="AB267" s="376" t="s">
        <v>90</v>
      </c>
      <c r="AC267" s="376" t="s">
        <v>390</v>
      </c>
      <c r="AD267" s="376" t="str">
        <f>IF('1 Budgetskema (UDFYLDES)'!$D249="","",IF('1 Budgetskema (UDFYLDES)'!$D249="Forsknings- og videnformidlingsinstitution","Forskning","Videnudvekslings- og informationsaktioner"))</f>
        <v/>
      </c>
      <c r="AE267" s="376" t="str">
        <f>IF('1 Budgetskema (UDFYLDES)'!$D249="","",IF('1 Budgetskema (UDFYLDES)'!$D249="Forsknings- og videnformidlingsinstitution","","Grundforskning"))</f>
        <v/>
      </c>
      <c r="AF267" s="470" t="str">
        <f>IF('1 Budgetskema (UDFYLDES)'!$D249="","","Netværk i akvakulturerhvervet")</f>
        <v/>
      </c>
      <c r="AG267" s="457" t="str">
        <f>IF(NOT(ISERROR(MATCH("Selvfinansieret",B$259,0))),"",IF(NOT(ISERROR(MATCH(B$259,{"ABER"},0))),$AD267,IF(NOT(ISERROR(MATCH(B$259,{"GBER"},0))),$AE267,IF(NOT(ISERROR(MATCH(B$259,{"FIBER"},0))),$AF267,IF(NOT(ISERROR(MATCH(B$259,{"Ej statsstøtte"},0))),$AB267,IF(NOT(ISERROR(MATCH(B$259,{"De minimis (Landbrug)"},0))),$AC267,IF(NOT(ISERROR(MATCH(B$259,{"De minimis (Generel)"},0))),$AC267,IF(NOT(ISERROR(MATCH(B$259,{"De minimis (Fiskeri og akvakultur)"},0))),$AC267,""))))))))</f>
        <v/>
      </c>
      <c r="AH267" s="300" t="str">
        <f>IF('1 Budgetskema (UDFYLDES)'!$D249="","",IF('1 Budgetskema (UDFYLDES)'!$D249="Offentlig institution","Ej statsstøtte","ABER"))</f>
        <v/>
      </c>
      <c r="AI267" s="247" t="s">
        <v>88</v>
      </c>
      <c r="AJ267" s="391"/>
      <c r="AK267" s="402"/>
      <c r="AL267" s="402"/>
      <c r="AM267" s="402"/>
      <c r="AN267" s="402"/>
      <c r="AO267" s="402"/>
      <c r="AP267" s="402"/>
      <c r="AQ267" s="402"/>
      <c r="AR267" s="402"/>
      <c r="AS267" s="402"/>
      <c r="AT267" s="402"/>
      <c r="AU267" s="402"/>
      <c r="AV267" s="402"/>
      <c r="AW267" s="402"/>
      <c r="AX267" s="402"/>
      <c r="AY267" s="402"/>
      <c r="AZ267" s="402"/>
      <c r="BA267" s="402"/>
      <c r="BB267" s="402"/>
      <c r="BC267" s="402"/>
      <c r="BD267" s="402"/>
      <c r="BE267" s="402"/>
      <c r="BF267" s="402"/>
      <c r="BG267" s="402"/>
      <c r="BH267" s="402"/>
      <c r="BI267" s="402"/>
      <c r="BJ267" s="402"/>
      <c r="BK267" s="402"/>
      <c r="BL267" s="402"/>
      <c r="BM267" s="402"/>
      <c r="BN267" s="402"/>
      <c r="BO267" s="402"/>
    </row>
    <row r="268" spans="1:67" ht="15" customHeight="1">
      <c r="A268" s="194" t="s">
        <v>10</v>
      </c>
      <c r="B268" s="277">
        <f t="shared" si="67"/>
        <v>0</v>
      </c>
      <c r="C268" s="277">
        <f t="shared" si="61"/>
        <v>0</v>
      </c>
      <c r="D268" s="277"/>
      <c r="E268" s="66">
        <f>'1 Budgetskema (UDFYLDES)'!B269</f>
        <v>0</v>
      </c>
      <c r="F268" s="68"/>
      <c r="G268" s="437"/>
      <c r="H268" s="489"/>
      <c r="I268" s="471"/>
      <c r="J268" s="496" t="s">
        <v>400</v>
      </c>
      <c r="K268" s="497"/>
      <c r="L268" s="498"/>
      <c r="M268" s="296"/>
      <c r="N268" s="296"/>
      <c r="O268" s="299"/>
      <c r="P268" s="309"/>
      <c r="Q268" s="315"/>
      <c r="R268" s="311"/>
      <c r="S268" s="286"/>
      <c r="T268" s="473" t="e">
        <f t="shared" si="63"/>
        <v>#VALUE!</v>
      </c>
      <c r="U268" s="569" t="e">
        <f t="shared" si="64"/>
        <v>#VALUE!</v>
      </c>
      <c r="V268" s="473">
        <f t="shared" si="65"/>
        <v>0</v>
      </c>
      <c r="W268" s="468">
        <f t="shared" si="66"/>
        <v>0</v>
      </c>
      <c r="X268" s="468">
        <f t="shared" si="62"/>
        <v>0</v>
      </c>
      <c r="Y268" s="457"/>
      <c r="Z268" s="376" t="str">
        <f>IF(OR('1 Budgetskema (UDFYLDES)'!$B249="",'1 Budgetskema (UDFYLDES)'!$C249=""),"","Mellemstor virksomhed")</f>
        <v/>
      </c>
      <c r="AA268" s="376" t="s">
        <v>99</v>
      </c>
      <c r="AB268" s="376" t="s">
        <v>91</v>
      </c>
      <c r="AC268" s="2" t="s">
        <v>391</v>
      </c>
      <c r="AD268" s="376" t="str">
        <f>IF('1 Budgetskema (UDFYLDES)'!$D249="","",IF('1 Budgetskema (UDFYLDES)'!$D249="Forsknings- og videnformidlingsinstitution","Udvikling","Konsulentbistand"))</f>
        <v/>
      </c>
      <c r="AE268" s="376" t="str">
        <f>IF('1 Budgetskema (UDFYLDES)'!$D249="","",IF('1 Budgetskema (UDFYLDES)'!$D249="Forsknings- og videnformidlingsinstitution","","Industriel forskning"))</f>
        <v/>
      </c>
      <c r="AF268" s="470" t="str">
        <f>IF('1 Budgetskema (UDFYLDES)'!$D249="","","Konsulentbistand")</f>
        <v/>
      </c>
      <c r="AG268" s="457" t="str">
        <f>IF(NOT(ISERROR(MATCH("Selvfinansieret",B$259,0))),"",IF(NOT(ISERROR(MATCH(B$259,{"ABER"},0))),$AD268,IF(NOT(ISERROR(MATCH(B$259,{"GBER"},0))),$AE268,IF(NOT(ISERROR(MATCH(B$259,{"FIBER"},0))),$AF268,IF(NOT(ISERROR(MATCH(B$259,{"Ej statsstøtte"},0))),$AB268,IF(NOT(ISERROR(MATCH(B$259,{"De minimis (Landbrug)"},0))),$AC268,IF(NOT(ISERROR(MATCH(B$259,{"De minimis (Generel)"},0))),$AC268,IF(NOT(ISERROR(MATCH(B$259,{"De minimis (Fiskeri og akvakultur)"},0))),$AC268,""))))))))</f>
        <v/>
      </c>
      <c r="AH268" s="300" t="str">
        <f>IF('1 Budgetskema (UDFYLDES)'!$D249="","",IF('1 Budgetskema (UDFYLDES)'!$D249="Offentlig institution",$AI270,IF('1 Budgetskema (UDFYLDES)'!$D249="Forsknings- og videnformidlingsinstitution",$AI273,$AI268)))</f>
        <v/>
      </c>
      <c r="AI268" s="247" t="s">
        <v>108</v>
      </c>
      <c r="AJ268" s="391"/>
      <c r="AK268" s="402"/>
      <c r="AL268" s="402"/>
      <c r="AM268" s="402"/>
      <c r="AN268" s="402"/>
      <c r="AO268" s="402"/>
      <c r="AP268" s="402"/>
      <c r="AQ268" s="402"/>
      <c r="AR268" s="402"/>
      <c r="AS268" s="402"/>
      <c r="AT268" s="402"/>
      <c r="AU268" s="402"/>
      <c r="AV268" s="402"/>
      <c r="AW268" s="402"/>
      <c r="AX268" s="402"/>
      <c r="AY268" s="402"/>
      <c r="AZ268" s="402"/>
      <c r="BA268" s="402"/>
      <c r="BB268" s="402"/>
      <c r="BC268" s="402"/>
      <c r="BD268" s="402"/>
      <c r="BE268" s="402"/>
      <c r="BF268" s="402"/>
      <c r="BG268" s="402"/>
      <c r="BH268" s="402"/>
      <c r="BI268" s="402"/>
      <c r="BJ268" s="402"/>
      <c r="BK268" s="402"/>
      <c r="BL268" s="402"/>
      <c r="BM268" s="402"/>
      <c r="BN268" s="402"/>
      <c r="BO268" s="402"/>
    </row>
    <row r="269" spans="1:67" ht="15.75" customHeight="1">
      <c r="A269" s="194" t="s">
        <v>55</v>
      </c>
      <c r="B269" s="277">
        <f t="shared" si="67"/>
        <v>0</v>
      </c>
      <c r="C269" s="277">
        <f t="shared" si="61"/>
        <v>0</v>
      </c>
      <c r="D269" s="277"/>
      <c r="E269" s="66">
        <f>'1 Budgetskema (UDFYLDES)'!B271</f>
        <v>0</v>
      </c>
      <c r="F269" s="68"/>
      <c r="G269" s="437"/>
      <c r="H269" s="489"/>
      <c r="I269" s="471"/>
      <c r="J269" s="500" t="str">
        <f>IF(OR($B259=AI270,$B259=AI271,$B259=AI272),"","Ja")</f>
        <v>Ja</v>
      </c>
      <c r="K269" s="493" t="b">
        <f>AND($T$3,OR('1 Budgetskema (UDFYLDES)'!D251="Nej",'1 Budgetskema (UDFYLDES)'!D251=""))</f>
        <v>1</v>
      </c>
      <c r="L269" s="499"/>
      <c r="M269" s="296"/>
      <c r="N269" s="296"/>
      <c r="O269" s="299"/>
      <c r="P269" s="309"/>
      <c r="Q269" s="315"/>
      <c r="R269" s="311"/>
      <c r="S269" s="286"/>
      <c r="T269" s="473" t="e">
        <f t="shared" si="63"/>
        <v>#VALUE!</v>
      </c>
      <c r="U269" s="569" t="e">
        <f t="shared" si="64"/>
        <v>#VALUE!</v>
      </c>
      <c r="V269" s="473">
        <f t="shared" si="65"/>
        <v>0</v>
      </c>
      <c r="W269" s="468">
        <f t="shared" si="66"/>
        <v>0</v>
      </c>
      <c r="X269" s="468">
        <f t="shared" si="62"/>
        <v>0</v>
      </c>
      <c r="Y269" s="457"/>
      <c r="Z269" s="376" t="str">
        <f>IF(OR('1 Budgetskema (UDFYLDES)'!$B249="",'1 Budgetskema (UDFYLDES)'!$C249=""),"","Stor virksomhed")</f>
        <v/>
      </c>
      <c r="AA269" s="376"/>
      <c r="AB269" s="376" t="s">
        <v>92</v>
      </c>
      <c r="AC269" s="376" t="s">
        <v>206</v>
      </c>
      <c r="AD269" s="376" t="str">
        <f>IF('1 Budgetskema (UDFYLDES)'!$D249="","",IF('1 Budgetskema (UDFYLDES)'!$D249="Forsknings- og videnformidlingsinstitution","Videnudvekslings- og informationsaktioner","Fremstødsforanstaltninger"))</f>
        <v/>
      </c>
      <c r="AE269" s="376" t="str">
        <f>IF('1 Budgetskema (UDFYLDES)'!$D249="","",IF('1 Budgetskema (UDFYLDES)'!$D249="Forsknings- og videnformidlingsinstitution","","Eksperimentel udvikling"))</f>
        <v/>
      </c>
      <c r="AF269" s="472" t="str">
        <f>IF('1 Budgetskema (UDFYLDES)'!$D249="","","Afsætningsforanstaltninger")</f>
        <v/>
      </c>
      <c r="AG269" s="457" t="str">
        <f>IF(NOT(ISERROR(MATCH("Selvfinansieret",B$259,0))),"",IF(NOT(ISERROR(MATCH(B$259,{"ABER"},0))),$AD269,IF(NOT(ISERROR(MATCH(B$259,{"GBER"},0))),$AE269,IF(NOT(ISERROR(MATCH(B$259,{"FIBER"},0))),$AF269,IF(NOT(ISERROR(MATCH(B$259,{"Ej statsstøtte"},0))),$AB269,IF(NOT(ISERROR(MATCH(B$259,{"De minimis (Landbrug)"},0))),$AC269,IF(NOT(ISERROR(MATCH(B$259,{"De minimis (Generel)"},0))),$AC269,IF(NOT(ISERROR(MATCH(B$259,{"De minimis (Fiskeri og akvakultur)"},0))),$AC269,""))))))))</f>
        <v/>
      </c>
      <c r="AH269" s="300" t="str">
        <f>IF('1 Budgetskema (UDFYLDES)'!$D249="","",IF(OR('1 Budgetskema (UDFYLDES)'!$D249="Forsknings- og videnformidlingsinstitution",'1 Budgetskema (UDFYLDES)'!$D249="Stor virksomhed"),$AI270,IF('1 Budgetskema (UDFYLDES)'!$D249="Offentlig institution",$AI271,"FIBER")))</f>
        <v/>
      </c>
      <c r="AI269" s="247" t="s">
        <v>89</v>
      </c>
      <c r="AJ269" s="391"/>
      <c r="AK269" s="402"/>
      <c r="AL269" s="402"/>
      <c r="AM269" s="402"/>
      <c r="AN269" s="402"/>
      <c r="AO269" s="402"/>
      <c r="AP269" s="402"/>
      <c r="AQ269" s="402"/>
      <c r="AR269" s="402"/>
      <c r="AS269" s="402"/>
      <c r="AT269" s="402"/>
      <c r="AU269" s="402"/>
      <c r="AV269" s="402"/>
      <c r="AW269" s="402"/>
      <c r="AX269" s="402"/>
      <c r="AY269" s="402"/>
      <c r="AZ269" s="402"/>
      <c r="BA269" s="402"/>
      <c r="BB269" s="402"/>
      <c r="BC269" s="402"/>
      <c r="BD269" s="402"/>
      <c r="BE269" s="402"/>
      <c r="BF269" s="402"/>
      <c r="BG269" s="402"/>
      <c r="BH269" s="402"/>
      <c r="BI269" s="402"/>
      <c r="BJ269" s="402"/>
      <c r="BK269" s="402"/>
      <c r="BL269" s="402"/>
      <c r="BM269" s="402"/>
      <c r="BN269" s="402"/>
      <c r="BO269" s="402"/>
    </row>
    <row r="270" spans="1:67" ht="15" customHeight="1">
      <c r="A270" s="268" t="s">
        <v>13</v>
      </c>
      <c r="B270" s="66">
        <f>SUM(B263+B264+B265+B266-B267-B268+B269)</f>
        <v>0</v>
      </c>
      <c r="C270" s="66">
        <f>SUM(C263+C264+C265+C266-C267-C268+C269)</f>
        <v>0</v>
      </c>
      <c r="D270" s="66"/>
      <c r="E270" s="66">
        <f>SUM(B270:C270)</f>
        <v>0</v>
      </c>
      <c r="F270" s="188"/>
      <c r="G270" s="437"/>
      <c r="H270" s="489"/>
      <c r="I270" s="471"/>
      <c r="J270" s="500" t="str">
        <f>IF(OR($B259=AI270,$B259=AI271,$B259=AI272),"","Nej")</f>
        <v>Nej</v>
      </c>
      <c r="K270" s="493"/>
      <c r="L270" s="499"/>
      <c r="M270" s="296"/>
      <c r="N270" s="296"/>
      <c r="O270" s="301"/>
      <c r="P270" s="457"/>
      <c r="Q270" s="376"/>
      <c r="R270" s="376"/>
      <c r="S270" s="376"/>
      <c r="T270" s="473" t="e">
        <f t="shared" si="63"/>
        <v>#VALUE!</v>
      </c>
      <c r="U270" s="569" t="e">
        <f t="shared" si="64"/>
        <v>#VALUE!</v>
      </c>
      <c r="V270" s="473">
        <f t="shared" si="65"/>
        <v>0</v>
      </c>
      <c r="W270" s="468">
        <f t="shared" si="66"/>
        <v>0</v>
      </c>
      <c r="X270" s="468">
        <f t="shared" si="62"/>
        <v>0</v>
      </c>
      <c r="Y270" s="457"/>
      <c r="Z270" s="376" t="str">
        <f>IF(OR('1 Budgetskema (UDFYLDES)'!$B249="",'1 Budgetskema (UDFYLDES)'!$C249=""),"","Forsknings- og videnformidlingsinstitution")</f>
        <v/>
      </c>
      <c r="AA270" s="376"/>
      <c r="AB270" s="376" t="s">
        <v>93</v>
      </c>
      <c r="AC270" s="376" t="s">
        <v>85</v>
      </c>
      <c r="AD270" s="376" t="str">
        <f>IF('1 Budgetskema (UDFYLDES)'!$D249="","",IF(OR('1 Budgetskema (UDFYLDES)'!$D249="Forsknings- og videnformidlingsinstitution",'1 Budgetskema (UDFYLDES)'!$D249="Stor virksomhed"),"","Deltagelse i kvalitetsordninger"))</f>
        <v/>
      </c>
      <c r="AE270" s="376" t="str">
        <f>IF('1 Budgetskema (UDFYLDES)'!$D249="","",IF('1 Budgetskema (UDFYLDES)'!$D249="Forsknings- og videnformidlingsinstitution","","Gennemførlighedsundersøgelser"))</f>
        <v/>
      </c>
      <c r="AF270" s="462" t="str">
        <f>""</f>
        <v/>
      </c>
      <c r="AG270" s="457" t="str">
        <f>IF(NOT(ISERROR(MATCH("Selvfinansieret",B$259,0))),"",IF(NOT(ISERROR(MATCH(B$259,{"ABER"},0))),$AD270,IF(NOT(ISERROR(MATCH(B$259,{"GBER"},0))),$AE270,IF(NOT(ISERROR(MATCH(B$259,{"FIBER"},0))),$AF270,IF(NOT(ISERROR(MATCH(B$259,{"Ej statsstøtte"},0))),$AB270,IF(NOT(ISERROR(MATCH(B$259,{"De minimis (Landbrug)"},0))),$AC270,IF(NOT(ISERROR(MATCH(B$259,{"De minimis (Generel)"},0))),$AC270,IF(NOT(ISERROR(MATCH(B$259,{"De minimis (Fiskeri og akvakultur)"},0))),$AC270,""))))))))</f>
        <v/>
      </c>
      <c r="AH270" s="300" t="str">
        <f>IF('1 Budgetskema (UDFYLDES)'!$D249="","",IF(OR('1 Budgetskema (UDFYLDES)'!$D249="Forsknings- og videnformidlingsinstitution",'1 Budgetskema (UDFYLDES)'!$D249="Stor virksomhed"),$AI271,IF('1 Budgetskema (UDFYLDES)'!$D249="Offentlig institution",$AI272,"De minimis (Landbrug)")))</f>
        <v/>
      </c>
      <c r="AI270" s="247" t="s">
        <v>63</v>
      </c>
      <c r="AJ270" s="391"/>
      <c r="AK270" s="402"/>
      <c r="AL270" s="402"/>
      <c r="AM270" s="402"/>
      <c r="AN270" s="402"/>
      <c r="AO270" s="402"/>
      <c r="AP270" s="402"/>
      <c r="AQ270" s="402"/>
      <c r="AR270" s="402"/>
      <c r="AS270" s="402"/>
      <c r="AT270" s="402"/>
      <c r="AU270" s="402"/>
      <c r="AV270" s="402"/>
      <c r="AW270" s="402"/>
      <c r="AX270" s="402"/>
      <c r="AY270" s="402"/>
      <c r="AZ270" s="402"/>
      <c r="BA270" s="402"/>
      <c r="BB270" s="402"/>
      <c r="BC270" s="402"/>
      <c r="BD270" s="402"/>
      <c r="BE270" s="402"/>
      <c r="BF270" s="402"/>
      <c r="BG270" s="402"/>
      <c r="BH270" s="402"/>
      <c r="BI270" s="402"/>
      <c r="BJ270" s="402"/>
      <c r="BK270" s="402"/>
      <c r="BL270" s="402"/>
      <c r="BM270" s="402"/>
      <c r="BN270" s="402"/>
      <c r="BO270" s="402"/>
    </row>
    <row r="271" spans="1:67" ht="15.75" customHeight="1" thickBot="1">
      <c r="A271" s="269" t="s">
        <v>1</v>
      </c>
      <c r="B271" s="277">
        <f>IFERROR(IF(E271=0,0,X271),0)</f>
        <v>0</v>
      </c>
      <c r="C271" s="277">
        <f>IFERROR(E271-B271,0)</f>
        <v>0</v>
      </c>
      <c r="D271" s="277"/>
      <c r="E271" s="66">
        <f>'1 Budgetskema (UDFYLDES)'!B273</f>
        <v>0</v>
      </c>
      <c r="F271" s="68"/>
      <c r="G271" s="437"/>
      <c r="H271" s="489"/>
      <c r="I271" s="471"/>
      <c r="J271" s="500"/>
      <c r="K271" s="493"/>
      <c r="L271" s="499"/>
      <c r="M271" s="296"/>
      <c r="N271" s="296"/>
      <c r="O271" s="299"/>
      <c r="P271" s="457"/>
      <c r="Q271" s="376"/>
      <c r="R271" s="376"/>
      <c r="S271" s="376"/>
      <c r="T271" s="473" t="e">
        <f t="shared" si="63"/>
        <v>#VALUE!</v>
      </c>
      <c r="U271" s="569" t="e">
        <f t="shared" si="64"/>
        <v>#VALUE!</v>
      </c>
      <c r="V271" s="473">
        <f t="shared" si="65"/>
        <v>0</v>
      </c>
      <c r="W271" s="468">
        <f t="shared" si="66"/>
        <v>0</v>
      </c>
      <c r="X271" s="468">
        <f t="shared" si="62"/>
        <v>0</v>
      </c>
      <c r="Y271" s="457"/>
      <c r="Z271" s="376" t="str">
        <f>IF(OR('1 Budgetskema (UDFYLDES)'!$B249="",'1 Budgetskema (UDFYLDES)'!$C249=""),"","Offentlig institution")</f>
        <v/>
      </c>
      <c r="AA271" s="376"/>
      <c r="AB271" s="376" t="s">
        <v>360</v>
      </c>
      <c r="AC271" s="376" t="s">
        <v>384</v>
      </c>
      <c r="AD271" s="376" t="str">
        <f>IF('1 Budgetskema (UDFYLDES)'!$D249="","",IF(OR('1 Budgetskema (UDFYLDES)'!$D249="Forsknings- og videnformidlingsinstitution",'1 Budgetskema (UDFYLDES)'!$D249="Stor virksomhed"),"","Ny Deltagelse i kvalitetsordninger"))</f>
        <v/>
      </c>
      <c r="AE271" s="376" t="str">
        <f>IF('1 Budgetskema (UDFYLDES)'!$D249="","",IF('1 Budgetskema (UDFYLDES)'!$D249="Forsknings- og videnformidlingsinstitution","","Uddannelse"))</f>
        <v/>
      </c>
      <c r="AF271" s="462" t="str">
        <f>""</f>
        <v/>
      </c>
      <c r="AG271" s="457" t="str">
        <f>IF(NOT(ISERROR(MATCH("Selvfinansieret",B$259,0))),"",IF(NOT(ISERROR(MATCH(B$259,{"ABER"},0))),$AD271,IF(NOT(ISERROR(MATCH(B$259,{"GBER"},0))),$AE271,IF(NOT(ISERROR(MATCH(B$259,{"FIBER"},0))),$AF271,IF(NOT(ISERROR(MATCH(B$259,{"Ej statsstøtte"},0))),$AB271,IF(NOT(ISERROR(MATCH(B$259,{"De minimis (Landbrug)"},0))),$AC271,IF(NOT(ISERROR(MATCH(B$259,{"De minimis (Generel)"},0))),$AC271,IF(NOT(ISERROR(MATCH(B$259,{"De minimis (Fiskeri og akvakultur)"},0))),$AC271,""))))))))</f>
        <v/>
      </c>
      <c r="AH271" s="300" t="str">
        <f>IF('1 Budgetskema (UDFYLDES)'!$D249="","",IF(OR('1 Budgetskema (UDFYLDES)'!$D249="Forsknings- og videnformidlingsinstitution",'1 Budgetskema (UDFYLDES)'!$D249="Stor virksomhed"),$AI272,IF('1 Budgetskema (UDFYLDES)'!$D249="Offentlig institution",$AI274,"De minimis (Generel)")))</f>
        <v/>
      </c>
      <c r="AI271" s="247" t="s">
        <v>397</v>
      </c>
      <c r="AJ271" s="391"/>
      <c r="AK271" s="402"/>
      <c r="AL271" s="402"/>
      <c r="AM271" s="402"/>
      <c r="AN271" s="402"/>
      <c r="AO271" s="402"/>
      <c r="AP271" s="402"/>
      <c r="AQ271" s="402"/>
      <c r="AR271" s="402"/>
      <c r="AS271" s="402"/>
      <c r="AT271" s="402"/>
      <c r="AU271" s="402"/>
      <c r="AV271" s="402"/>
      <c r="AW271" s="402"/>
      <c r="AX271" s="402"/>
      <c r="AY271" s="402"/>
      <c r="AZ271" s="402"/>
      <c r="BA271" s="402"/>
      <c r="BB271" s="402"/>
      <c r="BC271" s="402"/>
      <c r="BD271" s="402"/>
      <c r="BE271" s="402"/>
      <c r="BF271" s="402"/>
      <c r="BG271" s="402"/>
      <c r="BH271" s="402"/>
      <c r="BI271" s="402"/>
      <c r="BJ271" s="402"/>
      <c r="BK271" s="402"/>
      <c r="BL271" s="402"/>
      <c r="BM271" s="402"/>
      <c r="BN271" s="402"/>
      <c r="BO271" s="402"/>
    </row>
    <row r="272" spans="1:67" ht="15.75" customHeight="1" thickBot="1">
      <c r="A272" s="177" t="s">
        <v>0</v>
      </c>
      <c r="B272" s="551">
        <f>IF(B270+B271&lt;=0,0,B270+B271)</f>
        <v>0</v>
      </c>
      <c r="C272" s="551">
        <f>IF(C270+C271&lt;=0,0,C270+C271)</f>
        <v>0</v>
      </c>
      <c r="D272" s="279"/>
      <c r="E272" s="273">
        <f>SUM(E263+E264+E265+E266-E267-E268+E269)+E271</f>
        <v>0</v>
      </c>
      <c r="F272" s="264"/>
      <c r="G272" s="429"/>
      <c r="H272" s="489"/>
      <c r="I272" s="471"/>
      <c r="J272" s="501"/>
      <c r="K272" s="502"/>
      <c r="L272" s="503"/>
      <c r="M272" s="296"/>
      <c r="N272" s="296"/>
      <c r="O272" s="301"/>
      <c r="P272" s="457"/>
      <c r="Q272" s="376"/>
      <c r="R272" s="376"/>
      <c r="S272" s="376"/>
      <c r="T272" s="473" t="e">
        <f t="shared" si="63"/>
        <v>#VALUE!</v>
      </c>
      <c r="U272" s="569" t="e">
        <f t="shared" si="64"/>
        <v>#VALUE!</v>
      </c>
      <c r="V272" s="473">
        <f t="shared" si="65"/>
        <v>0</v>
      </c>
      <c r="W272" s="473"/>
      <c r="X272" s="468">
        <f t="shared" si="62"/>
        <v>0</v>
      </c>
      <c r="Y272" s="457"/>
      <c r="Z272" s="286"/>
      <c r="AA272" s="286"/>
      <c r="AB272" s="376" t="str">
        <f>""</f>
        <v/>
      </c>
      <c r="AC272" s="376" t="s">
        <v>95</v>
      </c>
      <c r="AD272" s="376" t="str">
        <f>""</f>
        <v/>
      </c>
      <c r="AE272" s="376" t="str">
        <f>IF('1 Budgetskema (UDFYLDES)'!$D249="","",IF('1 Budgetskema (UDFYLDES)'!$D249="Forsknings- og videnformidlingsinstitution","","Støtte til innovationsklynger"))</f>
        <v/>
      </c>
      <c r="AF272" s="462" t="str">
        <f>""</f>
        <v/>
      </c>
      <c r="AG272" s="457" t="str">
        <f>IF(NOT(ISERROR(MATCH("Selvfinansieret",B$259,0))),"",IF(NOT(ISERROR(MATCH(B$259,{"ABER"},0))),$AD272,IF(NOT(ISERROR(MATCH(B$259,{"GBER"},0))),$AE272,IF(NOT(ISERROR(MATCH(B$259,{"FIBER"},0))),$AF272,IF(NOT(ISERROR(MATCH(B$259,{"Ej statsstøtte"},0))),$AB272,IF(NOT(ISERROR(MATCH(B$259,{"De minimis (Landbrug)"},0))),$AC272,IF(NOT(ISERROR(MATCH(B$259,{"De minimis (Generel)"},0))),$AC272,IF(NOT(ISERROR(MATCH(B$259,{"De minimis (Fiskeri og akvakultur)"},0))),$AC272,""))))))))</f>
        <v/>
      </c>
      <c r="AH272" s="300" t="str">
        <f>IF(OR('1 Budgetskema (UDFYLDES)'!$D249="",'1 Budgetskema (UDFYLDES)'!$D249="Offentlig institution"),"",IF(OR('1 Budgetskema (UDFYLDES)'!$D249="Forsknings- og videnformidlingsinstitution",'1 Budgetskema (UDFYLDES)'!$D249="Stor virksomhed"),$AI274,"De minimis (Fiskeri og akvakultur)"))</f>
        <v/>
      </c>
      <c r="AI272" s="247" t="s">
        <v>64</v>
      </c>
      <c r="AJ272" s="391"/>
      <c r="AK272" s="402"/>
      <c r="AL272" s="402"/>
      <c r="AM272" s="402"/>
      <c r="AN272" s="402"/>
      <c r="AO272" s="402"/>
      <c r="AP272" s="402"/>
      <c r="AQ272" s="402"/>
      <c r="AR272" s="402"/>
      <c r="AS272" s="402"/>
      <c r="AT272" s="402"/>
      <c r="AU272" s="402"/>
      <c r="AV272" s="402"/>
      <c r="AW272" s="402"/>
      <c r="AX272" s="402"/>
      <c r="AY272" s="402"/>
      <c r="AZ272" s="402"/>
      <c r="BA272" s="402"/>
      <c r="BB272" s="402"/>
      <c r="BC272" s="402"/>
      <c r="BD272" s="402"/>
      <c r="BE272" s="402"/>
      <c r="BF272" s="402"/>
      <c r="BG272" s="402"/>
      <c r="BH272" s="402"/>
      <c r="BI272" s="402"/>
      <c r="BJ272" s="402"/>
      <c r="BK272" s="402"/>
      <c r="BL272" s="402"/>
      <c r="BM272" s="402"/>
      <c r="BN272" s="402"/>
      <c r="BO272" s="402"/>
    </row>
    <row r="273" spans="1:67" s="2" customFormat="1" ht="15.75" thickBot="1">
      <c r="A273" s="549" t="s">
        <v>426</v>
      </c>
      <c r="B273" s="280">
        <f>B272</f>
        <v>0</v>
      </c>
      <c r="C273" s="552">
        <f>'1 Budgetskema (UDFYLDES)'!E251</f>
        <v>0</v>
      </c>
      <c r="D273" s="552">
        <f>'1 Budgetskema (UDFYLDES)'!F251</f>
        <v>0</v>
      </c>
      <c r="E273" s="283">
        <f>SUM(B263+B264+B265+B266-B267-B268+B269)</f>
        <v>0</v>
      </c>
      <c r="F273" s="189"/>
      <c r="G273" s="430"/>
      <c r="H273" s="430"/>
      <c r="I273" s="474"/>
      <c r="J273" s="493" t="s">
        <v>430</v>
      </c>
      <c r="K273" s="299"/>
      <c r="L273" s="299"/>
      <c r="M273" s="299"/>
      <c r="N273" s="299"/>
      <c r="O273" s="301"/>
      <c r="P273" s="457"/>
      <c r="Q273" s="376"/>
      <c r="R273" s="376"/>
      <c r="S273" s="376"/>
      <c r="T273" s="473"/>
      <c r="U273" s="473"/>
      <c r="V273" s="473"/>
      <c r="W273" s="473"/>
      <c r="X273" s="468"/>
      <c r="Y273" s="457"/>
      <c r="Z273" s="300"/>
      <c r="AA273" s="300"/>
      <c r="AB273" s="376" t="str">
        <f>""</f>
        <v/>
      </c>
      <c r="AC273" s="376" t="s">
        <v>86</v>
      </c>
      <c r="AD273" s="462" t="str">
        <f>""</f>
        <v/>
      </c>
      <c r="AE273" s="376" t="str">
        <f>IF('1 Budgetskema (UDFYLDES)'!$D249="","",IF(OR('1 Budgetskema (UDFYLDES)'!$D249="Forsknings- og videnformidlingsinstitution",'1 Budgetskema (UDFYLDES)'!$D249="Stor virksomhed"),"","Konsulentbistand"))</f>
        <v/>
      </c>
      <c r="AF273" s="462" t="str">
        <f>""</f>
        <v/>
      </c>
      <c r="AG273" s="457" t="str">
        <f>IF(NOT(ISERROR(MATCH("Selvfinansieret",B$259,0))),"",IF(NOT(ISERROR(MATCH(B$259,{"ABER"},0))),$AD273,IF(NOT(ISERROR(MATCH(B$259,{"GBER"},0))),$AE273,IF(NOT(ISERROR(MATCH(B$259,{"FIBER"},0))),$AF273,IF(NOT(ISERROR(MATCH(B$259,{"Ej statsstøtte"},0))),$AB273,IF(NOT(ISERROR(MATCH(B$259,{"De minimis (Landbrug)"},0))),$AC273,IF(NOT(ISERROR(MATCH(B$259,{"De minimis (Generel)"},0))),$AC273,IF(NOT(ISERROR(MATCH(B$259,{"De minimis (Fiskeri og akvakultur)"},0))),$AC273,""))))))))</f>
        <v/>
      </c>
      <c r="AH273" s="300" t="str">
        <f>IF(OR('1 Budgetskema (UDFYLDES)'!$D249="",'1 Budgetskema (UDFYLDES)'!$D249="Offentlig institution",'1 Budgetskema (UDFYLDES)'!$D249="Forsknings- og videnformidlingsinstitution",'1 Budgetskema (UDFYLDES)'!$D249="Stor virksomhed"),"","Selvfinansieret")</f>
        <v/>
      </c>
      <c r="AI273" s="247" t="s">
        <v>115</v>
      </c>
      <c r="AJ273" s="391"/>
      <c r="AK273" s="402"/>
      <c r="AL273" s="402"/>
      <c r="AM273" s="402"/>
      <c r="AN273" s="402"/>
      <c r="AO273" s="402"/>
      <c r="AP273" s="402"/>
      <c r="AQ273" s="402"/>
      <c r="AR273" s="402"/>
      <c r="AS273" s="402"/>
      <c r="AT273" s="402"/>
      <c r="AU273" s="402"/>
      <c r="AV273" s="402"/>
      <c r="AW273" s="402"/>
      <c r="AX273" s="402"/>
      <c r="AY273" s="402"/>
      <c r="AZ273" s="402"/>
      <c r="BA273" s="402"/>
      <c r="BB273" s="402"/>
      <c r="BC273" s="402"/>
      <c r="BD273" s="402"/>
      <c r="BE273" s="402"/>
      <c r="BF273" s="402"/>
      <c r="BG273" s="402"/>
      <c r="BH273" s="402"/>
      <c r="BI273" s="402"/>
      <c r="BJ273" s="402"/>
      <c r="BK273" s="402"/>
      <c r="BL273" s="402"/>
      <c r="BM273" s="402"/>
      <c r="BN273" s="402"/>
      <c r="BO273" s="402"/>
    </row>
    <row r="274" spans="1:67" s="2" customFormat="1" ht="15.75" thickBot="1">
      <c r="A274" s="393"/>
      <c r="B274" s="394"/>
      <c r="C274" s="394"/>
      <c r="D274" s="394"/>
      <c r="E274" s="408"/>
      <c r="F274" s="407"/>
      <c r="G274" s="430"/>
      <c r="H274" s="430"/>
      <c r="I274" s="474"/>
      <c r="J274" s="299" t="b">
        <f>OR(AND('1 Budgetskema (UDFYLDES)'!A249&gt;1,'1 Budgetskema (UDFYLDES)'!A249&lt;1000000000),'1 Budgetskema (UDFYLDES)'!A249&gt;9999999999)</f>
        <v>0</v>
      </c>
      <c r="K274" s="299"/>
      <c r="L274" s="299"/>
      <c r="M274" s="299"/>
      <c r="N274" s="299"/>
      <c r="O274" s="301"/>
      <c r="P274" s="457"/>
      <c r="Q274" s="376"/>
      <c r="R274" s="376"/>
      <c r="S274" s="376"/>
      <c r="T274" s="473"/>
      <c r="U274" s="473"/>
      <c r="V274" s="473"/>
      <c r="W274" s="473"/>
      <c r="X274" s="468"/>
      <c r="Y274" s="457"/>
      <c r="Z274" s="285"/>
      <c r="AA274" s="291"/>
      <c r="AB274" s="286" t="str">
        <f>""</f>
        <v/>
      </c>
      <c r="AC274" s="376" t="s">
        <v>87</v>
      </c>
      <c r="AD274" s="247" t="str">
        <f>""</f>
        <v/>
      </c>
      <c r="AE274" s="376" t="str">
        <f>IF('1 Budgetskema (UDFYLDES)'!$D249="","",IF(OR('1 Budgetskema (UDFYLDES)'!$D249="Forsknings- og videnformidlingsinstitution",'1 Budgetskema (UDFYLDES)'!$D249="Stor virksomhed"),"","Deltagelse i messer"))</f>
        <v/>
      </c>
      <c r="AF274" s="462" t="str">
        <f>""</f>
        <v/>
      </c>
      <c r="AG274" s="457" t="str">
        <f>IF(NOT(ISERROR(MATCH("Selvfinansieret",B$259,0))),"",IF(NOT(ISERROR(MATCH(B$259,{"ABER"},0))),$AD274,IF(NOT(ISERROR(MATCH(B$259,{"GBER"},0))),$AE274,IF(NOT(ISERROR(MATCH(B$259,{"FIBER"},0))),$AF274,IF(NOT(ISERROR(MATCH(B$259,{"Ej statsstøtte"},0))),$AB274,IF(NOT(ISERROR(MATCH(B$259,{"De minimis (Landbrug)"},0))),$AC274,IF(NOT(ISERROR(MATCH(B$259,{"De minimis (Generel)"},0))),$AC274,IF(NOT(ISERROR(MATCH(B$259,{"De minimis (Fiskeri og akvakultur)"},0))),$AC274,""))))))))</f>
        <v/>
      </c>
      <c r="AH274" s="300"/>
      <c r="AI274" s="247" t="s">
        <v>107</v>
      </c>
      <c r="AJ274" s="391"/>
      <c r="AK274" s="402"/>
      <c r="AL274" s="402"/>
      <c r="AM274" s="402"/>
      <c r="AN274" s="402"/>
      <c r="AO274" s="402"/>
      <c r="AP274" s="402"/>
      <c r="AQ274" s="402"/>
      <c r="AR274" s="402"/>
      <c r="AS274" s="402"/>
      <c r="AT274" s="402"/>
      <c r="AU274" s="402"/>
      <c r="AV274" s="402"/>
      <c r="AW274" s="402"/>
      <c r="AX274" s="402"/>
      <c r="AY274" s="402"/>
      <c r="AZ274" s="402"/>
      <c r="BA274" s="402"/>
      <c r="BB274" s="402"/>
      <c r="BC274" s="402"/>
      <c r="BD274" s="402"/>
      <c r="BE274" s="402"/>
      <c r="BF274" s="402"/>
      <c r="BG274" s="402"/>
      <c r="BH274" s="402"/>
      <c r="BI274" s="402"/>
      <c r="BJ274" s="402"/>
      <c r="BK274" s="402"/>
      <c r="BL274" s="402"/>
      <c r="BM274" s="402"/>
      <c r="BN274" s="402"/>
      <c r="BO274" s="402"/>
    </row>
    <row r="275" spans="1:67" s="2" customFormat="1" ht="15">
      <c r="A275" s="396"/>
      <c r="B275" s="397"/>
      <c r="C275" s="397"/>
      <c r="D275" s="397"/>
      <c r="E275" s="523" t="s">
        <v>402</v>
      </c>
      <c r="F275" s="271" t="str">
        <f>F260</f>
        <v/>
      </c>
      <c r="G275" s="430"/>
      <c r="H275" s="430"/>
      <c r="I275" s="474"/>
      <c r="J275" s="474"/>
      <c r="K275" s="299"/>
      <c r="L275" s="299"/>
      <c r="M275" s="299"/>
      <c r="N275" s="299"/>
      <c r="O275" s="299"/>
      <c r="P275" s="301"/>
      <c r="Q275" s="376"/>
      <c r="R275" s="376"/>
      <c r="S275" s="376"/>
      <c r="T275" s="473"/>
      <c r="U275" s="473"/>
      <c r="V275" s="473"/>
      <c r="W275" s="473"/>
      <c r="X275" s="473"/>
      <c r="Y275" s="457"/>
      <c r="Z275" s="457"/>
      <c r="AA275" s="247"/>
      <c r="AB275" s="286" t="str">
        <f>""</f>
        <v/>
      </c>
      <c r="AC275" s="376" t="s">
        <v>97</v>
      </c>
      <c r="AD275" s="247" t="str">
        <f>""</f>
        <v/>
      </c>
      <c r="AE275" s="247" t="str">
        <f>""</f>
        <v/>
      </c>
      <c r="AF275" s="462" t="str">
        <f>""</f>
        <v/>
      </c>
      <c r="AG275" s="457" t="str">
        <f>IF(NOT(ISERROR(MATCH("Selvfinansieret",B$259,0))),"",IF(NOT(ISERROR(MATCH(B$259,{"ABER"},0))),$AD275,IF(NOT(ISERROR(MATCH(B$259,{"GBER"},0))),$AE275,IF(NOT(ISERROR(MATCH(B$259,{"FIBER"},0))),$AF275,IF(NOT(ISERROR(MATCH(B$259,{"Ej statsstøtte"},0))),$AB275,IF(NOT(ISERROR(MATCH(B$259,{"De minimis (Landbrug)"},0))),$AC275,IF(NOT(ISERROR(MATCH(B$259,{"De minimis (Generel)"},0))),$AC275,IF(NOT(ISERROR(MATCH(B$259,{"De minimis (Fiskeri og akvakultur)"},0))),$AC275,""))))))))</f>
        <v/>
      </c>
      <c r="AH275" s="247"/>
      <c r="AI275" s="247"/>
      <c r="AJ275" s="391"/>
      <c r="AK275" s="402"/>
      <c r="AL275" s="402"/>
      <c r="AM275" s="402"/>
      <c r="AN275" s="402"/>
      <c r="AO275" s="402"/>
      <c r="AP275" s="402"/>
      <c r="AQ275" s="402"/>
      <c r="AR275" s="402"/>
      <c r="AS275" s="402"/>
      <c r="AT275" s="402"/>
      <c r="AU275" s="402"/>
      <c r="AV275" s="402"/>
      <c r="AW275" s="402"/>
      <c r="AX275" s="402"/>
      <c r="AY275" s="402"/>
      <c r="AZ275" s="402"/>
      <c r="BA275" s="402"/>
      <c r="BB275" s="402"/>
      <c r="BC275" s="402"/>
      <c r="BD275" s="402"/>
      <c r="BE275" s="402"/>
      <c r="BF275" s="402"/>
      <c r="BG275" s="402"/>
      <c r="BH275" s="402"/>
      <c r="BI275" s="402"/>
      <c r="BJ275" s="402"/>
      <c r="BK275" s="402"/>
      <c r="BL275" s="402"/>
      <c r="BM275" s="402"/>
      <c r="BN275" s="402"/>
      <c r="BO275" s="402"/>
    </row>
    <row r="276" spans="1:67" s="2" customFormat="1" ht="15">
      <c r="A276" s="396"/>
      <c r="B276" s="397"/>
      <c r="C276" s="397"/>
      <c r="D276" s="397"/>
      <c r="E276" s="524" t="s">
        <v>405</v>
      </c>
      <c r="F276" s="272" t="str">
        <f>IFERROR(IF(G261="",G262,IF(G261&lt;=0,0,IF(AND(G261&lt;F261,G262&lt;F261,G261&gt;0,G262&gt;0),(F261-(F261-G261)-(F261-G262)),G261))),"")</f>
        <v/>
      </c>
      <c r="G276" s="430"/>
      <c r="H276" s="430"/>
      <c r="I276" s="474"/>
      <c r="J276" s="474"/>
      <c r="K276" s="299"/>
      <c r="L276" s="299"/>
      <c r="M276" s="299"/>
      <c r="N276" s="299"/>
      <c r="O276" s="299"/>
      <c r="P276" s="301"/>
      <c r="Q276" s="376"/>
      <c r="R276" s="376"/>
      <c r="S276" s="376"/>
      <c r="T276" s="473"/>
      <c r="U276" s="473"/>
      <c r="V276" s="473"/>
      <c r="W276" s="473"/>
      <c r="X276" s="473"/>
      <c r="Y276" s="457"/>
      <c r="Z276" s="247"/>
      <c r="AA276" s="247"/>
      <c r="AB276" s="286" t="str">
        <f>""</f>
        <v/>
      </c>
      <c r="AC276" s="376" t="s">
        <v>109</v>
      </c>
      <c r="AD276" s="247" t="str">
        <f>""</f>
        <v/>
      </c>
      <c r="AE276" s="247" t="str">
        <f>""</f>
        <v/>
      </c>
      <c r="AF276" s="462" t="str">
        <f>""</f>
        <v/>
      </c>
      <c r="AG276" s="457" t="str">
        <f>IF(NOT(ISERROR(MATCH("Selvfinansieret",B$259,0))),"",IF(NOT(ISERROR(MATCH(B$259,{"ABER"},0))),$AD276,IF(NOT(ISERROR(MATCH(B$259,{"GBER"},0))),$AE276,IF(NOT(ISERROR(MATCH(B$259,{"FIBER"},0))),$AF276,IF(NOT(ISERROR(MATCH(B$259,{"Ej statsstøtte"},0))),$AB276,IF(NOT(ISERROR(MATCH(B$259,{"De minimis (Landbrug)"},0))),$AC276,IF(NOT(ISERROR(MATCH(B$259,{"De minimis (Generel)"},0))),$AC276,IF(NOT(ISERROR(MATCH(B$259,{"De minimis (Fiskeri og akvakultur)"},0))),$AC276,""))))))))</f>
        <v/>
      </c>
      <c r="AH276" s="247"/>
      <c r="AI276" s="247"/>
      <c r="AJ276" s="391"/>
      <c r="AK276" s="402"/>
      <c r="AL276" s="402"/>
      <c r="AM276" s="402"/>
      <c r="AN276" s="402"/>
      <c r="AO276" s="402"/>
      <c r="AP276" s="402"/>
      <c r="AQ276" s="402"/>
      <c r="AR276" s="402"/>
      <c r="AS276" s="402"/>
      <c r="AT276" s="402"/>
      <c r="AU276" s="402"/>
      <c r="AV276" s="402"/>
      <c r="AW276" s="402"/>
      <c r="AX276" s="402"/>
      <c r="AY276" s="402"/>
      <c r="AZ276" s="402"/>
      <c r="BA276" s="402"/>
      <c r="BB276" s="402"/>
      <c r="BC276" s="402"/>
      <c r="BD276" s="402"/>
      <c r="BE276" s="402"/>
      <c r="BF276" s="402"/>
      <c r="BG276" s="402"/>
      <c r="BH276" s="402"/>
      <c r="BI276" s="402"/>
      <c r="BJ276" s="402"/>
      <c r="BK276" s="402"/>
      <c r="BL276" s="402"/>
      <c r="BM276" s="402"/>
      <c r="BN276" s="402"/>
      <c r="BO276" s="402"/>
    </row>
    <row r="277" spans="1:67" ht="15">
      <c r="A277" s="406"/>
      <c r="B277" s="400"/>
      <c r="C277" s="400"/>
      <c r="D277" s="400"/>
      <c r="E277" s="525" t="s">
        <v>404</v>
      </c>
      <c r="F277" s="265" t="str">
        <f>IF($F258="","",IF($F258="Forsknings- og videnformidlingsinstitution",0.44,0.3))</f>
        <v/>
      </c>
      <c r="G277" s="431"/>
      <c r="H277" s="431"/>
      <c r="I277" s="475"/>
      <c r="J277" s="475"/>
      <c r="K277" s="304"/>
      <c r="L277" s="304"/>
      <c r="M277" s="304"/>
      <c r="N277" s="304"/>
      <c r="O277" s="304"/>
      <c r="P277" s="457"/>
      <c r="Q277" s="376"/>
      <c r="R277" s="376"/>
      <c r="S277" s="376"/>
      <c r="T277" s="473"/>
      <c r="U277" s="473"/>
      <c r="V277" s="473"/>
      <c r="W277" s="473"/>
      <c r="X277" s="473"/>
      <c r="Y277" s="247"/>
      <c r="Z277" s="247"/>
      <c r="AA277" s="247"/>
      <c r="AB277" s="247"/>
      <c r="AC277" s="247"/>
      <c r="AD277" s="247"/>
      <c r="AE277" s="247"/>
      <c r="AF277" s="247"/>
      <c r="AG277" s="247"/>
      <c r="AH277" s="247"/>
      <c r="AI277" s="247"/>
      <c r="AJ277" s="391"/>
      <c r="AK277" s="402"/>
      <c r="AL277" s="402"/>
      <c r="AM277" s="402"/>
      <c r="AN277" s="402"/>
      <c r="AO277" s="402"/>
      <c r="AP277" s="402"/>
      <c r="AQ277" s="402"/>
      <c r="AR277" s="402"/>
      <c r="AS277" s="402"/>
      <c r="AT277" s="402"/>
      <c r="AU277" s="402"/>
      <c r="AV277" s="402"/>
      <c r="AW277" s="402"/>
      <c r="AX277" s="402"/>
      <c r="AY277" s="402"/>
      <c r="AZ277" s="402"/>
      <c r="BA277" s="402"/>
      <c r="BB277" s="402"/>
      <c r="BC277" s="402"/>
      <c r="BD277" s="402"/>
      <c r="BE277" s="402"/>
      <c r="BF277" s="402"/>
      <c r="BG277" s="402"/>
      <c r="BH277" s="402"/>
      <c r="BI277" s="402"/>
      <c r="BJ277" s="402"/>
      <c r="BK277" s="402"/>
      <c r="BL277" s="402"/>
      <c r="BM277" s="402"/>
      <c r="BN277" s="402"/>
      <c r="BO277" s="402"/>
    </row>
    <row r="278" spans="1:67" ht="15.75" thickBot="1">
      <c r="A278" s="447" t="s">
        <v>51</v>
      </c>
      <c r="B278" s="448">
        <f>IFERROR(E272/$E$15,0)</f>
        <v>0</v>
      </c>
      <c r="C278" s="400"/>
      <c r="D278" s="400"/>
      <c r="E278" s="526" t="s">
        <v>403</v>
      </c>
      <c r="F278" s="266">
        <f>'1 Budgetskema (UDFYLDES)'!$C273</f>
        <v>0</v>
      </c>
      <c r="G278" s="431"/>
      <c r="H278" s="431"/>
      <c r="I278" s="475"/>
      <c r="J278" s="475"/>
      <c r="K278" s="304"/>
      <c r="L278" s="304"/>
      <c r="M278" s="304"/>
      <c r="N278" s="304"/>
      <c r="O278" s="304"/>
      <c r="P278" s="457"/>
      <c r="Q278" s="376"/>
      <c r="R278" s="376"/>
      <c r="S278" s="376"/>
      <c r="T278" s="473"/>
      <c r="U278" s="473"/>
      <c r="V278" s="473"/>
      <c r="W278" s="473"/>
      <c r="X278" s="473"/>
      <c r="Y278" s="247"/>
      <c r="Z278" s="247"/>
      <c r="AA278" s="247"/>
      <c r="AB278" s="247"/>
      <c r="AC278" s="247"/>
      <c r="AD278" s="247"/>
      <c r="AE278" s="247"/>
      <c r="AF278" s="247"/>
      <c r="AG278" s="247"/>
      <c r="AH278" s="247"/>
      <c r="AI278" s="247"/>
      <c r="AJ278" s="391"/>
      <c r="AK278" s="402"/>
      <c r="AL278" s="402"/>
      <c r="AM278" s="402"/>
      <c r="AN278" s="402"/>
      <c r="AO278" s="402"/>
      <c r="AP278" s="402"/>
      <c r="AQ278" s="402"/>
      <c r="AR278" s="402"/>
      <c r="AS278" s="402"/>
      <c r="AT278" s="402"/>
      <c r="AU278" s="402"/>
      <c r="AV278" s="402"/>
      <c r="AW278" s="402"/>
      <c r="AX278" s="402"/>
      <c r="AY278" s="402"/>
      <c r="AZ278" s="402"/>
      <c r="BA278" s="402"/>
      <c r="BB278" s="402"/>
      <c r="BC278" s="402"/>
      <c r="BD278" s="402"/>
      <c r="BE278" s="402"/>
      <c r="BF278" s="402"/>
      <c r="BG278" s="402"/>
      <c r="BH278" s="402"/>
      <c r="BI278" s="402"/>
      <c r="BJ278" s="402"/>
      <c r="BK278" s="402"/>
      <c r="BL278" s="402"/>
      <c r="BM278" s="402"/>
      <c r="BN278" s="402"/>
      <c r="BO278" s="402"/>
    </row>
    <row r="279" spans="1:67" ht="15.75" thickBot="1">
      <c r="A279" s="398"/>
      <c r="B279" s="399"/>
      <c r="C279" s="391"/>
      <c r="D279" s="391"/>
      <c r="E279" s="409"/>
      <c r="F279" s="391"/>
      <c r="G279" s="431"/>
      <c r="H279" s="431"/>
      <c r="I279" s="475"/>
      <c r="J279" s="475"/>
      <c r="K279" s="304"/>
      <c r="L279" s="304"/>
      <c r="M279" s="304"/>
      <c r="N279" s="304"/>
      <c r="O279" s="304"/>
      <c r="P279" s="457"/>
      <c r="Q279" s="376"/>
      <c r="R279" s="376"/>
      <c r="S279" s="376"/>
      <c r="T279" s="473"/>
      <c r="U279" s="473"/>
      <c r="V279" s="473"/>
      <c r="W279" s="473"/>
      <c r="X279" s="473"/>
      <c r="Y279" s="247"/>
      <c r="Z279" s="247"/>
      <c r="AA279" s="247"/>
      <c r="AB279" s="247"/>
      <c r="AC279" s="376"/>
      <c r="AD279" s="247"/>
      <c r="AE279" s="247"/>
      <c r="AF279" s="247"/>
      <c r="AG279" s="247"/>
      <c r="AH279" s="247"/>
      <c r="AI279" s="247"/>
      <c r="AJ279" s="391"/>
      <c r="AK279" s="402"/>
      <c r="AL279" s="402"/>
      <c r="AM279" s="402"/>
      <c r="AN279" s="402"/>
      <c r="AO279" s="402"/>
      <c r="AP279" s="402"/>
      <c r="AQ279" s="402"/>
      <c r="AR279" s="402"/>
      <c r="AS279" s="402"/>
      <c r="AT279" s="402"/>
      <c r="AU279" s="402"/>
      <c r="AV279" s="402"/>
      <c r="AW279" s="402"/>
      <c r="AX279" s="402"/>
      <c r="AY279" s="402"/>
      <c r="AZ279" s="402"/>
      <c r="BA279" s="402"/>
      <c r="BB279" s="402"/>
      <c r="BC279" s="402"/>
      <c r="BD279" s="402"/>
      <c r="BE279" s="402"/>
      <c r="BF279" s="402"/>
      <c r="BG279" s="402"/>
      <c r="BH279" s="402"/>
      <c r="BI279" s="402"/>
      <c r="BJ279" s="402"/>
      <c r="BK279" s="402"/>
      <c r="BL279" s="402"/>
      <c r="BM279" s="402"/>
      <c r="BN279" s="402"/>
      <c r="BO279" s="402"/>
    </row>
    <row r="280" spans="1:67" ht="15" hidden="1">
      <c r="A280" s="398"/>
      <c r="B280" s="399"/>
      <c r="C280" s="391"/>
      <c r="D280" s="391"/>
      <c r="E280" s="409"/>
      <c r="F280" s="391"/>
      <c r="G280" s="431"/>
      <c r="H280" s="431"/>
      <c r="I280" s="475"/>
      <c r="J280" s="475"/>
      <c r="K280" s="304"/>
      <c r="L280" s="304"/>
      <c r="M280" s="304"/>
      <c r="N280" s="304"/>
      <c r="O280" s="304"/>
      <c r="P280" s="457"/>
      <c r="Q280" s="376"/>
      <c r="R280" s="376"/>
      <c r="S280" s="376"/>
      <c r="T280" s="473"/>
      <c r="U280" s="473"/>
      <c r="V280" s="473"/>
      <c r="W280" s="473"/>
      <c r="X280" s="473"/>
      <c r="Y280" s="247"/>
      <c r="Z280" s="247"/>
      <c r="AA280" s="247"/>
      <c r="AB280" s="247"/>
      <c r="AC280" s="376"/>
      <c r="AD280" s="247"/>
      <c r="AE280" s="247"/>
      <c r="AF280" s="247"/>
      <c r="AG280" s="247"/>
      <c r="AH280" s="247"/>
      <c r="AI280" s="247"/>
      <c r="AJ280" s="391"/>
      <c r="AK280" s="402"/>
      <c r="AL280" s="402"/>
      <c r="AM280" s="402"/>
      <c r="AN280" s="402"/>
      <c r="AO280" s="402"/>
      <c r="AP280" s="402"/>
      <c r="AQ280" s="402"/>
      <c r="AR280" s="402"/>
      <c r="AS280" s="402"/>
      <c r="AT280" s="402"/>
      <c r="AU280" s="402"/>
      <c r="AV280" s="402"/>
      <c r="AW280" s="402"/>
      <c r="AX280" s="402"/>
      <c r="AY280" s="402"/>
      <c r="AZ280" s="402"/>
      <c r="BA280" s="402"/>
      <c r="BB280" s="402"/>
      <c r="BC280" s="402"/>
      <c r="BD280" s="402"/>
      <c r="BE280" s="402"/>
      <c r="BF280" s="402"/>
      <c r="BG280" s="402"/>
      <c r="BH280" s="402"/>
      <c r="BI280" s="402"/>
      <c r="BJ280" s="402"/>
      <c r="BK280" s="402"/>
      <c r="BL280" s="402"/>
      <c r="BM280" s="402"/>
      <c r="BN280" s="402"/>
      <c r="BO280" s="402"/>
    </row>
    <row r="281" spans="1:67" ht="15" hidden="1">
      <c r="A281" s="398"/>
      <c r="B281" s="399"/>
      <c r="C281" s="391"/>
      <c r="D281" s="391"/>
      <c r="E281" s="409"/>
      <c r="F281" s="391"/>
      <c r="G281" s="431"/>
      <c r="H281" s="431"/>
      <c r="I281" s="475"/>
      <c r="J281" s="475"/>
      <c r="K281" s="304"/>
      <c r="L281" s="304"/>
      <c r="M281" s="304"/>
      <c r="N281" s="304"/>
      <c r="O281" s="304"/>
      <c r="P281" s="457"/>
      <c r="Q281" s="376"/>
      <c r="R281" s="376"/>
      <c r="S281" s="376"/>
      <c r="T281" s="473"/>
      <c r="U281" s="473"/>
      <c r="V281" s="473"/>
      <c r="W281" s="473"/>
      <c r="X281" s="473"/>
      <c r="Y281" s="247"/>
      <c r="Z281" s="247"/>
      <c r="AA281" s="247"/>
      <c r="AB281" s="247"/>
      <c r="AC281" s="376"/>
      <c r="AD281" s="247"/>
      <c r="AE281" s="247"/>
      <c r="AF281" s="247"/>
      <c r="AG281" s="247"/>
      <c r="AH281" s="247"/>
      <c r="AI281" s="247"/>
      <c r="AJ281" s="391"/>
      <c r="AK281" s="402"/>
      <c r="AL281" s="402"/>
      <c r="AM281" s="402"/>
      <c r="AN281" s="402"/>
      <c r="AO281" s="402"/>
      <c r="AP281" s="402"/>
      <c r="AQ281" s="402"/>
      <c r="AR281" s="402"/>
      <c r="AS281" s="402"/>
      <c r="AT281" s="402"/>
      <c r="AU281" s="402"/>
      <c r="AV281" s="402"/>
      <c r="AW281" s="402"/>
      <c r="AX281" s="402"/>
      <c r="AY281" s="402"/>
      <c r="AZ281" s="402"/>
      <c r="BA281" s="402"/>
      <c r="BB281" s="402"/>
      <c r="BC281" s="402"/>
      <c r="BD281" s="402"/>
      <c r="BE281" s="402"/>
      <c r="BF281" s="402"/>
      <c r="BG281" s="402"/>
      <c r="BH281" s="402"/>
      <c r="BI281" s="402"/>
      <c r="BJ281" s="402"/>
      <c r="BK281" s="402"/>
      <c r="BL281" s="402"/>
      <c r="BM281" s="402"/>
      <c r="BN281" s="402"/>
      <c r="BO281" s="402"/>
    </row>
    <row r="282" spans="1:67" ht="15" hidden="1">
      <c r="A282" s="398"/>
      <c r="B282" s="399"/>
      <c r="C282" s="391"/>
      <c r="D282" s="391"/>
      <c r="E282" s="409"/>
      <c r="F282" s="391"/>
      <c r="G282" s="431"/>
      <c r="H282" s="431"/>
      <c r="I282" s="475"/>
      <c r="J282" s="475"/>
      <c r="K282" s="304"/>
      <c r="L282" s="304"/>
      <c r="M282" s="304"/>
      <c r="N282" s="304"/>
      <c r="O282" s="304"/>
      <c r="P282" s="457"/>
      <c r="Q282" s="376"/>
      <c r="R282" s="376"/>
      <c r="S282" s="376"/>
      <c r="T282" s="473"/>
      <c r="U282" s="473"/>
      <c r="V282" s="473"/>
      <c r="W282" s="473"/>
      <c r="X282" s="473"/>
      <c r="Y282" s="247"/>
      <c r="Z282" s="247"/>
      <c r="AA282" s="247"/>
      <c r="AB282" s="247"/>
      <c r="AC282" s="376"/>
      <c r="AD282" s="247"/>
      <c r="AE282" s="247"/>
      <c r="AF282" s="247"/>
      <c r="AG282" s="247"/>
      <c r="AH282" s="247"/>
      <c r="AI282" s="247"/>
      <c r="AJ282" s="391"/>
      <c r="AK282" s="402"/>
      <c r="AL282" s="402"/>
      <c r="AM282" s="402"/>
      <c r="AN282" s="402"/>
      <c r="AO282" s="402"/>
      <c r="AP282" s="402"/>
      <c r="AQ282" s="402"/>
      <c r="AR282" s="402"/>
      <c r="AS282" s="402"/>
      <c r="AT282" s="402"/>
      <c r="AU282" s="402"/>
      <c r="AV282" s="402"/>
      <c r="AW282" s="402"/>
      <c r="AX282" s="402"/>
      <c r="AY282" s="402"/>
      <c r="AZ282" s="402"/>
      <c r="BA282" s="402"/>
      <c r="BB282" s="402"/>
      <c r="BC282" s="402"/>
      <c r="BD282" s="402"/>
      <c r="BE282" s="402"/>
      <c r="BF282" s="402"/>
      <c r="BG282" s="402"/>
      <c r="BH282" s="402"/>
      <c r="BI282" s="402"/>
      <c r="BJ282" s="402"/>
      <c r="BK282" s="402"/>
      <c r="BL282" s="402"/>
      <c r="BM282" s="402"/>
      <c r="BN282" s="402"/>
      <c r="BO282" s="402"/>
    </row>
    <row r="283" spans="1:67" ht="15" hidden="1">
      <c r="A283" s="398"/>
      <c r="B283" s="399"/>
      <c r="C283" s="391"/>
      <c r="D283" s="391"/>
      <c r="E283" s="409"/>
      <c r="F283" s="391"/>
      <c r="G283" s="431"/>
      <c r="H283" s="431"/>
      <c r="I283" s="475"/>
      <c r="J283" s="475"/>
      <c r="K283" s="304"/>
      <c r="L283" s="304"/>
      <c r="M283" s="304"/>
      <c r="N283" s="304"/>
      <c r="O283" s="304"/>
      <c r="P283" s="457"/>
      <c r="Q283" s="376"/>
      <c r="R283" s="376"/>
      <c r="S283" s="376"/>
      <c r="T283" s="473"/>
      <c r="U283" s="473"/>
      <c r="V283" s="473"/>
      <c r="W283" s="473"/>
      <c r="X283" s="473"/>
      <c r="Y283" s="247"/>
      <c r="Z283" s="247"/>
      <c r="AA283" s="247"/>
      <c r="AB283" s="247"/>
      <c r="AC283" s="376"/>
      <c r="AD283" s="247"/>
      <c r="AE283" s="247"/>
      <c r="AF283" s="247"/>
      <c r="AG283" s="247"/>
      <c r="AH283" s="247"/>
      <c r="AI283" s="247"/>
      <c r="AJ283" s="391"/>
      <c r="AK283" s="402"/>
      <c r="AL283" s="402"/>
      <c r="AM283" s="402"/>
      <c r="AN283" s="402"/>
      <c r="AO283" s="402"/>
      <c r="AP283" s="402"/>
      <c r="AQ283" s="402"/>
      <c r="AR283" s="402"/>
      <c r="AS283" s="402"/>
      <c r="AT283" s="402"/>
      <c r="AU283" s="402"/>
      <c r="AV283" s="402"/>
      <c r="AW283" s="402"/>
      <c r="AX283" s="402"/>
      <c r="AY283" s="402"/>
      <c r="AZ283" s="402"/>
      <c r="BA283" s="402"/>
      <c r="BB283" s="402"/>
      <c r="BC283" s="402"/>
      <c r="BD283" s="402"/>
      <c r="BE283" s="402"/>
      <c r="BF283" s="402"/>
      <c r="BG283" s="402"/>
      <c r="BH283" s="402"/>
      <c r="BI283" s="402"/>
      <c r="BJ283" s="402"/>
      <c r="BK283" s="402"/>
      <c r="BL283" s="402"/>
      <c r="BM283" s="402"/>
      <c r="BN283" s="402"/>
      <c r="BO283" s="402"/>
    </row>
    <row r="284" spans="1:67" ht="15" hidden="1">
      <c r="A284" s="398"/>
      <c r="B284" s="399"/>
      <c r="C284" s="391"/>
      <c r="D284" s="391"/>
      <c r="E284" s="409"/>
      <c r="F284" s="391"/>
      <c r="G284" s="431"/>
      <c r="H284" s="431"/>
      <c r="I284" s="475"/>
      <c r="J284" s="475"/>
      <c r="K284" s="304"/>
      <c r="L284" s="304"/>
      <c r="M284" s="304"/>
      <c r="N284" s="304"/>
      <c r="O284" s="304"/>
      <c r="P284" s="457"/>
      <c r="Q284" s="376"/>
      <c r="R284" s="376"/>
      <c r="S284" s="376"/>
      <c r="T284" s="473"/>
      <c r="U284" s="473"/>
      <c r="V284" s="473"/>
      <c r="W284" s="473"/>
      <c r="X284" s="473"/>
      <c r="Y284" s="247"/>
      <c r="Z284" s="247"/>
      <c r="AA284" s="247"/>
      <c r="AB284" s="247"/>
      <c r="AC284" s="376"/>
      <c r="AD284" s="247"/>
      <c r="AE284" s="247"/>
      <c r="AF284" s="247"/>
      <c r="AG284" s="247"/>
      <c r="AH284" s="247"/>
      <c r="AI284" s="247"/>
      <c r="AJ284" s="391"/>
      <c r="AK284" s="402"/>
      <c r="AL284" s="402"/>
      <c r="AM284" s="402"/>
      <c r="AN284" s="402"/>
      <c r="AO284" s="402"/>
      <c r="AP284" s="402"/>
      <c r="AQ284" s="402"/>
      <c r="AR284" s="402"/>
      <c r="AS284" s="402"/>
      <c r="AT284" s="402"/>
      <c r="AU284" s="402"/>
      <c r="AV284" s="402"/>
      <c r="AW284" s="402"/>
      <c r="AX284" s="402"/>
      <c r="AY284" s="402"/>
      <c r="AZ284" s="402"/>
      <c r="BA284" s="402"/>
      <c r="BB284" s="402"/>
      <c r="BC284" s="402"/>
      <c r="BD284" s="402"/>
      <c r="BE284" s="402"/>
      <c r="BF284" s="402"/>
      <c r="BG284" s="402"/>
      <c r="BH284" s="402"/>
      <c r="BI284" s="402"/>
      <c r="BJ284" s="402"/>
      <c r="BK284" s="402"/>
      <c r="BL284" s="402"/>
      <c r="BM284" s="402"/>
      <c r="BN284" s="402"/>
      <c r="BO284" s="402"/>
    </row>
    <row r="285" spans="1:67" ht="15" hidden="1">
      <c r="A285" s="398"/>
      <c r="B285" s="399"/>
      <c r="C285" s="391"/>
      <c r="D285" s="391"/>
      <c r="E285" s="409"/>
      <c r="F285" s="391"/>
      <c r="G285" s="431"/>
      <c r="H285" s="431"/>
      <c r="I285" s="475"/>
      <c r="J285" s="475"/>
      <c r="K285" s="304"/>
      <c r="L285" s="304"/>
      <c r="M285" s="304"/>
      <c r="N285" s="304"/>
      <c r="O285" s="304"/>
      <c r="P285" s="457"/>
      <c r="Q285" s="376"/>
      <c r="R285" s="376"/>
      <c r="S285" s="376"/>
      <c r="T285" s="473"/>
      <c r="U285" s="473"/>
      <c r="V285" s="473"/>
      <c r="W285" s="473"/>
      <c r="X285" s="473"/>
      <c r="Y285" s="247"/>
      <c r="Z285" s="247"/>
      <c r="AA285" s="247"/>
      <c r="AB285" s="247"/>
      <c r="AC285" s="376"/>
      <c r="AD285" s="247"/>
      <c r="AE285" s="247"/>
      <c r="AF285" s="247"/>
      <c r="AG285" s="247"/>
      <c r="AH285" s="247"/>
      <c r="AI285" s="247"/>
      <c r="AJ285" s="391"/>
      <c r="AK285" s="402"/>
      <c r="AL285" s="402"/>
      <c r="AM285" s="402"/>
      <c r="AN285" s="402"/>
      <c r="AO285" s="402"/>
      <c r="AP285" s="402"/>
      <c r="AQ285" s="402"/>
      <c r="AR285" s="402"/>
      <c r="AS285" s="402"/>
      <c r="AT285" s="402"/>
      <c r="AU285" s="402"/>
      <c r="AV285" s="402"/>
      <c r="AW285" s="402"/>
      <c r="AX285" s="402"/>
      <c r="AY285" s="402"/>
      <c r="AZ285" s="402"/>
      <c r="BA285" s="402"/>
      <c r="BB285" s="402"/>
      <c r="BC285" s="402"/>
      <c r="BD285" s="402"/>
      <c r="BE285" s="402"/>
      <c r="BF285" s="402"/>
      <c r="BG285" s="402"/>
      <c r="BH285" s="402"/>
      <c r="BI285" s="402"/>
      <c r="BJ285" s="402"/>
      <c r="BK285" s="402"/>
      <c r="BL285" s="402"/>
      <c r="BM285" s="402"/>
      <c r="BN285" s="402"/>
      <c r="BO285" s="402"/>
    </row>
    <row r="286" spans="1:67" ht="15" hidden="1">
      <c r="A286" s="398"/>
      <c r="B286" s="399"/>
      <c r="C286" s="391"/>
      <c r="D286" s="391"/>
      <c r="E286" s="409"/>
      <c r="F286" s="391"/>
      <c r="G286" s="431"/>
      <c r="H286" s="431"/>
      <c r="I286" s="475"/>
      <c r="J286" s="475"/>
      <c r="K286" s="304"/>
      <c r="L286" s="304"/>
      <c r="M286" s="304"/>
      <c r="N286" s="304"/>
      <c r="O286" s="304"/>
      <c r="P286" s="457"/>
      <c r="Q286" s="376"/>
      <c r="R286" s="376"/>
      <c r="S286" s="376"/>
      <c r="T286" s="473"/>
      <c r="U286" s="473"/>
      <c r="V286" s="473"/>
      <c r="W286" s="473"/>
      <c r="X286" s="473"/>
      <c r="Y286" s="247"/>
      <c r="Z286" s="247"/>
      <c r="AA286" s="247"/>
      <c r="AB286" s="247"/>
      <c r="AC286" s="376"/>
      <c r="AD286" s="247"/>
      <c r="AE286" s="247"/>
      <c r="AF286" s="247"/>
      <c r="AG286" s="247"/>
      <c r="AH286" s="247"/>
      <c r="AI286" s="247"/>
      <c r="AJ286" s="391"/>
      <c r="AK286" s="402"/>
      <c r="AL286" s="402"/>
      <c r="AM286" s="402"/>
      <c r="AN286" s="402"/>
      <c r="AO286" s="402"/>
      <c r="AP286" s="402"/>
      <c r="AQ286" s="402"/>
      <c r="AR286" s="402"/>
      <c r="AS286" s="402"/>
      <c r="AT286" s="402"/>
      <c r="AU286" s="402"/>
      <c r="AV286" s="402"/>
      <c r="AW286" s="402"/>
      <c r="AX286" s="402"/>
      <c r="AY286" s="402"/>
      <c r="AZ286" s="402"/>
      <c r="BA286" s="402"/>
      <c r="BB286" s="402"/>
      <c r="BC286" s="402"/>
      <c r="BD286" s="402"/>
      <c r="BE286" s="402"/>
      <c r="BF286" s="402"/>
      <c r="BG286" s="402"/>
      <c r="BH286" s="402"/>
      <c r="BI286" s="402"/>
      <c r="BJ286" s="402"/>
      <c r="BK286" s="402"/>
      <c r="BL286" s="402"/>
      <c r="BM286" s="402"/>
      <c r="BN286" s="402"/>
      <c r="BO286" s="402"/>
    </row>
    <row r="287" spans="1:67" ht="15" hidden="1">
      <c r="A287" s="398"/>
      <c r="B287" s="399"/>
      <c r="C287" s="391"/>
      <c r="D287" s="391"/>
      <c r="E287" s="409"/>
      <c r="F287" s="391"/>
      <c r="G287" s="431"/>
      <c r="H287" s="431"/>
      <c r="I287" s="475"/>
      <c r="J287" s="475"/>
      <c r="K287" s="304"/>
      <c r="L287" s="304"/>
      <c r="M287" s="304"/>
      <c r="N287" s="304"/>
      <c r="O287" s="304"/>
      <c r="P287" s="457"/>
      <c r="Q287" s="376"/>
      <c r="R287" s="376"/>
      <c r="S287" s="376"/>
      <c r="T287" s="473"/>
      <c r="U287" s="473"/>
      <c r="V287" s="473"/>
      <c r="W287" s="473"/>
      <c r="X287" s="473"/>
      <c r="Y287" s="247"/>
      <c r="Z287" s="247"/>
      <c r="AA287" s="247"/>
      <c r="AB287" s="247"/>
      <c r="AC287" s="376"/>
      <c r="AD287" s="247"/>
      <c r="AE287" s="247"/>
      <c r="AF287" s="247"/>
      <c r="AG287" s="247"/>
      <c r="AH287" s="247"/>
      <c r="AI287" s="247"/>
      <c r="AJ287" s="391"/>
      <c r="AK287" s="402"/>
      <c r="AL287" s="402"/>
      <c r="AM287" s="402"/>
      <c r="AN287" s="402"/>
      <c r="AO287" s="402"/>
      <c r="AP287" s="402"/>
      <c r="AQ287" s="402"/>
      <c r="AR287" s="402"/>
      <c r="AS287" s="402"/>
      <c r="AT287" s="402"/>
      <c r="AU287" s="402"/>
      <c r="AV287" s="402"/>
      <c r="AW287" s="402"/>
      <c r="AX287" s="402"/>
      <c r="AY287" s="402"/>
      <c r="AZ287" s="402"/>
      <c r="BA287" s="402"/>
      <c r="BB287" s="402"/>
      <c r="BC287" s="402"/>
      <c r="BD287" s="402"/>
      <c r="BE287" s="402"/>
      <c r="BF287" s="402"/>
      <c r="BG287" s="402"/>
      <c r="BH287" s="402"/>
      <c r="BI287" s="402"/>
      <c r="BJ287" s="402"/>
      <c r="BK287" s="402"/>
      <c r="BL287" s="402"/>
      <c r="BM287" s="402"/>
      <c r="BN287" s="402"/>
      <c r="BO287" s="402"/>
    </row>
    <row r="288" spans="1:67" ht="35.1" customHeight="1" thickTop="1">
      <c r="A288" s="382" t="s">
        <v>15</v>
      </c>
      <c r="B288" s="383" t="str">
        <f>IF('1 Budgetskema (UDFYLDES)'!C279="","",'1 Budgetskema (UDFYLDES)'!C279)</f>
        <v/>
      </c>
      <c r="C288" s="722" t="s">
        <v>417</v>
      </c>
      <c r="D288" s="384"/>
      <c r="E288" s="410" t="s">
        <v>18</v>
      </c>
      <c r="F288" s="383" t="str">
        <f>IF('1 Budgetskema (UDFYLDES)'!D279="","",'1 Budgetskema (UDFYLDES)'!D279)</f>
        <v/>
      </c>
      <c r="G288" s="433"/>
      <c r="H288" s="490"/>
      <c r="I288" s="478"/>
      <c r="J288" s="478"/>
      <c r="K288" s="457"/>
      <c r="L288" s="457"/>
      <c r="M288" s="457"/>
      <c r="N288" s="457"/>
      <c r="O288" s="457"/>
      <c r="P288" s="457"/>
      <c r="Q288" s="289"/>
      <c r="R288" s="290"/>
      <c r="S288" s="291"/>
      <c r="T288" s="473"/>
      <c r="U288" s="473"/>
      <c r="V288" s="473"/>
      <c r="W288" s="553"/>
      <c r="X288" s="473"/>
      <c r="Y288" s="247"/>
      <c r="Z288" s="457"/>
      <c r="AA288" s="247"/>
      <c r="AB288" s="247"/>
      <c r="AC288" s="247"/>
      <c r="AD288" s="247"/>
      <c r="AE288" s="457"/>
      <c r="AF288" s="247"/>
      <c r="AG288" s="247"/>
      <c r="AH288" s="247"/>
      <c r="AI288" s="247"/>
      <c r="AJ288" s="391"/>
      <c r="AK288" s="402"/>
      <c r="AL288" s="402"/>
      <c r="AM288" s="402"/>
      <c r="AN288" s="402"/>
      <c r="AO288" s="402"/>
      <c r="AP288" s="402"/>
      <c r="AQ288" s="402"/>
      <c r="AR288" s="402"/>
      <c r="AS288" s="402"/>
      <c r="AT288" s="402"/>
      <c r="AU288" s="402"/>
      <c r="AV288" s="402"/>
      <c r="AW288" s="402"/>
      <c r="AX288" s="402"/>
      <c r="AY288" s="402"/>
      <c r="AZ288" s="402"/>
      <c r="BA288" s="402"/>
      <c r="BB288" s="402"/>
      <c r="BC288" s="402"/>
      <c r="BD288" s="402"/>
      <c r="BE288" s="402"/>
      <c r="BF288" s="402"/>
      <c r="BG288" s="402"/>
      <c r="BH288" s="402"/>
      <c r="BI288" s="402"/>
      <c r="BJ288" s="402"/>
      <c r="BK288" s="402"/>
      <c r="BL288" s="402"/>
      <c r="BM288" s="402"/>
      <c r="BN288" s="402"/>
      <c r="BO288" s="402"/>
    </row>
    <row r="289" spans="1:67" ht="15">
      <c r="A289" s="404" t="s">
        <v>113</v>
      </c>
      <c r="B289" s="386" t="str">
        <f>IF('1 Budgetskema (UDFYLDES)'!E279="","",'1 Budgetskema (UDFYLDES)'!E279)</f>
        <v/>
      </c>
      <c r="C289" s="387"/>
      <c r="D289" s="387"/>
      <c r="E289" s="411" t="s">
        <v>100</v>
      </c>
      <c r="F289" s="386" t="str">
        <f>IF(ISBLANK($F$19),"Projektform skal vælges ved hovedansøger",$F$19)</f>
        <v/>
      </c>
      <c r="G289" s="433"/>
      <c r="H289" s="490"/>
      <c r="I289" s="478"/>
      <c r="J289" s="478"/>
      <c r="K289" s="457"/>
      <c r="L289" s="457"/>
      <c r="M289" s="457"/>
      <c r="N289" s="457"/>
      <c r="O289" s="457"/>
      <c r="P289" s="457"/>
      <c r="Q289" s="289"/>
      <c r="R289" s="290"/>
      <c r="S289" s="460"/>
      <c r="T289" s="473"/>
      <c r="U289" s="473"/>
      <c r="V289" s="473"/>
      <c r="W289" s="553"/>
      <c r="X289" s="554"/>
      <c r="Y289" s="247"/>
      <c r="Z289" s="457"/>
      <c r="AA289" s="247"/>
      <c r="AB289" s="247"/>
      <c r="AC289" s="247"/>
      <c r="AD289" s="247"/>
      <c r="AE289" s="457"/>
      <c r="AF289" s="247"/>
      <c r="AG289" s="247"/>
      <c r="AH289" s="247"/>
      <c r="AI289" s="247"/>
      <c r="AJ289" s="391"/>
      <c r="AK289" s="402"/>
      <c r="AL289" s="402"/>
      <c r="AM289" s="402"/>
      <c r="AN289" s="402"/>
      <c r="AO289" s="402"/>
      <c r="AP289" s="402"/>
      <c r="AQ289" s="402"/>
      <c r="AR289" s="402"/>
      <c r="AS289" s="402"/>
      <c r="AT289" s="402"/>
      <c r="AU289" s="402"/>
      <c r="AV289" s="402"/>
      <c r="AW289" s="402"/>
      <c r="AX289" s="402"/>
      <c r="AY289" s="402"/>
      <c r="AZ289" s="402"/>
      <c r="BA289" s="402"/>
      <c r="BB289" s="402"/>
      <c r="BC289" s="402"/>
      <c r="BD289" s="402"/>
      <c r="BE289" s="402"/>
      <c r="BF289" s="402"/>
      <c r="BG289" s="402"/>
      <c r="BH289" s="402"/>
      <c r="BI289" s="402"/>
      <c r="BJ289" s="402"/>
      <c r="BK289" s="402"/>
      <c r="BL289" s="402"/>
      <c r="BM289" s="402"/>
      <c r="BN289" s="402"/>
      <c r="BO289" s="402"/>
    </row>
    <row r="290" spans="1:67" ht="30">
      <c r="A290" s="385" t="s">
        <v>16</v>
      </c>
      <c r="B290" s="386" t="str">
        <f>IF('1 Budgetskema (UDFYLDES)'!F279="","",'1 Budgetskema (UDFYLDES)'!F279)</f>
        <v/>
      </c>
      <c r="C290" s="441" t="s">
        <v>399</v>
      </c>
      <c r="D290" s="385"/>
      <c r="E290" s="444" t="s">
        <v>17</v>
      </c>
      <c r="F290" s="442" t="str">
        <f>IFERROR(IF(NOT(ISERROR(MATCH(B289,{"ABER"},0))),INDEX(ABER_Tilskudsprocent_liste[#All],MATCH(B290,ABER_Tilskudsprocent_liste[[#All],[Typer af projekter og aktiviteter/ virksomhedsstørrelse]],0),MATCH(Z292,ABER_Tilskudsprocent_liste[#Headers],0)),IF(NOT(ISERROR(MATCH(B289,{"GBER"},0))),INDEX(GEBER_Tilskudsprocent_liste[#All],MATCH(B290,GEBER_Tilskudsprocent_liste[[#All],[Typer af projekter og aktiviteter/ virksomhedsstørrelse]],0),MATCH(Z292,GEBER_Tilskudsprocent_liste[#Headers],0)),IF(NOT(ISERROR(MATCH(B289,{"FIBER"},0))),INDEX(FIBER_Tilskudsprocent_liste[#All],MATCH(B290,FIBER_Tilskudsprocent_liste[[#All],[Typer af projekter og aktiviteter/ virksomhedsstørrelse]],0),MATCH(Z292,FIBER_Tilskudsprocent_liste[#Headers],0)),IF(NOT(ISERROR(MATCH(B289,{"Ej statsstøtte"},0))),INDEX(Liste_Ej_statsstøtte[#All],MATCH(B290,Liste_Ej_statsstøtte[[#All],[Typer af projekter og aktiviteter/ virksomhedsstørrelse]],0),MATCH(Z292,Liste_Ej_statsstøtte[#Headers],0)),"")))),"")</f>
        <v/>
      </c>
      <c r="G290" s="433" t="s">
        <v>119</v>
      </c>
      <c r="H290" s="491"/>
      <c r="I290" s="478" t="s">
        <v>122</v>
      </c>
      <c r="J290" s="478"/>
      <c r="K290" s="457"/>
      <c r="L290" s="457"/>
      <c r="M290" s="457"/>
      <c r="N290" s="457"/>
      <c r="O290" s="457"/>
      <c r="P290" s="457"/>
      <c r="Q290" s="313"/>
      <c r="R290" s="294"/>
      <c r="S290" s="460"/>
      <c r="T290" s="555" t="s">
        <v>353</v>
      </c>
      <c r="U290" s="555" t="s">
        <v>353</v>
      </c>
      <c r="V290" s="555" t="s">
        <v>353</v>
      </c>
      <c r="W290" s="555" t="s">
        <v>353</v>
      </c>
      <c r="X290" s="555" t="s">
        <v>353</v>
      </c>
      <c r="Y290" s="464" t="s">
        <v>353</v>
      </c>
      <c r="Z290" s="464" t="s">
        <v>353</v>
      </c>
      <c r="AA290" s="464" t="s">
        <v>353</v>
      </c>
      <c r="AB290" s="464" t="s">
        <v>353</v>
      </c>
      <c r="AC290" s="464" t="s">
        <v>353</v>
      </c>
      <c r="AD290" s="464" t="s">
        <v>353</v>
      </c>
      <c r="AE290" s="464" t="s">
        <v>353</v>
      </c>
      <c r="AF290" s="464" t="s">
        <v>353</v>
      </c>
      <c r="AG290" s="464" t="s">
        <v>353</v>
      </c>
      <c r="AH290" s="464" t="s">
        <v>353</v>
      </c>
      <c r="AI290" s="464" t="s">
        <v>353</v>
      </c>
      <c r="AJ290" s="391"/>
      <c r="AK290" s="402"/>
      <c r="AL290" s="402"/>
      <c r="AM290" s="402"/>
      <c r="AN290" s="402"/>
      <c r="AO290" s="402"/>
      <c r="AP290" s="402"/>
      <c r="AQ290" s="402"/>
      <c r="AR290" s="402"/>
      <c r="AS290" s="402"/>
      <c r="AT290" s="402"/>
      <c r="AU290" s="402"/>
      <c r="AV290" s="402"/>
      <c r="AW290" s="402"/>
      <c r="AX290" s="402"/>
      <c r="AY290" s="402"/>
      <c r="AZ290" s="402"/>
      <c r="BA290" s="402"/>
      <c r="BB290" s="402"/>
      <c r="BC290" s="402"/>
      <c r="BD290" s="402"/>
      <c r="BE290" s="402"/>
      <c r="BF290" s="402"/>
      <c r="BG290" s="402"/>
      <c r="BH290" s="402"/>
      <c r="BI290" s="402"/>
      <c r="BJ290" s="402"/>
      <c r="BK290" s="402"/>
      <c r="BL290" s="402"/>
      <c r="BM290" s="402"/>
      <c r="BN290" s="402"/>
      <c r="BO290" s="402"/>
    </row>
    <row r="291" spans="1:67" ht="15">
      <c r="A291" s="439" t="s">
        <v>394</v>
      </c>
      <c r="B291" s="441" t="str">
        <f>IF('1 Budgetskema (UDFYLDES)'!B279="","",'1 Budgetskema (UDFYLDES)'!B279)</f>
        <v/>
      </c>
      <c r="C291" s="440" t="str">
        <f>IF('1 Budgetskema (UDFYLDES)'!$A279="","",'1 Budgetskema (UDFYLDES)'!$A279)</f>
        <v/>
      </c>
      <c r="D291" s="385"/>
      <c r="E291" s="444"/>
      <c r="F291" s="443" t="str">
        <f>IFERROR(IF(NOT(ISERROR(MATCH(B289,{"ABER"},0))),INDEX(ABER_Tilskudsprocent_liste[#All],MATCH(B290,ABER_Tilskudsprocent_liste[[#All],[Typer af projekter og aktiviteter/ virksomhedsstørrelse]],0),MATCH(Z292,ABER_Tilskudsprocent_liste[#Headers],0)),IF(NOT(ISERROR(MATCH(B289,{"GBER"},0))),INDEX(GEBER_Tilskudsprocent_liste[#All],MATCH(B290,GEBER_Tilskudsprocent_liste[[#All],[Typer af projekter og aktiviteter/ virksomhedsstørrelse]],0),MATCH(Z292,GEBER_Tilskudsprocent_liste[#Headers],0)),IF(NOT(ISERROR(MATCH(B289,{"FIBER"},0))),INDEX(FIBER_Tilskudsprocent_liste[#All],MATCH(B290,FIBER_Tilskudsprocent_liste[[#All],[Typer af projekter og aktiviteter/ virksomhedsstørrelse]],0),MATCH(Z292,FIBER_Tilskudsprocent_liste[#Headers],0)),IF(NOT(ISERROR(MATCH(B289,{"Ej statsstøtte"},0))),INDEX(Liste_Ej_statsstøtte[#All],MATCH(B290,Liste_Ej_statsstøtte[[#All],[Typer af projekter og aktiviteter/ virksomhedsstørrelse]],0),MATCH(Z292,Liste_Ej_statsstøtte[#Headers],0)),"")))),"")</f>
        <v/>
      </c>
      <c r="G291" s="435" t="str">
        <f>IFERROR(IF(E302*(1-F291)-C303&lt;0,F291-((E302*F291+C303)-E302)/E302,""),"")</f>
        <v/>
      </c>
      <c r="H291" s="435" t="str">
        <f>IFERROR(IF(D303&lt;&gt;0,IF(D303=E302,0,IF(C303&gt;0,(F291-D303/E302)-G291,"HA")),IF(E302*(1-F291)-C303&lt;0,((F291-((E302*F291+C303+D303)-E302)/E302)),"")),"")</f>
        <v/>
      </c>
      <c r="I291" s="482" t="e">
        <f>H291-G292</f>
        <v>#VALUE!</v>
      </c>
      <c r="J291" s="478"/>
      <c r="K291" s="457"/>
      <c r="L291" s="457"/>
      <c r="M291" s="457"/>
      <c r="N291" s="457"/>
      <c r="O291" s="457"/>
      <c r="P291" s="457"/>
      <c r="Q291" s="313"/>
      <c r="R291" s="294"/>
      <c r="S291" s="460"/>
      <c r="T291" s="473" t="s">
        <v>121</v>
      </c>
      <c r="U291" s="473" t="s">
        <v>120</v>
      </c>
      <c r="V291" s="468" t="s">
        <v>118</v>
      </c>
      <c r="W291" s="468" t="s">
        <v>117</v>
      </c>
      <c r="X291" s="468" t="s">
        <v>105</v>
      </c>
      <c r="Y291" s="247"/>
      <c r="Z291" s="295" t="s">
        <v>102</v>
      </c>
      <c r="AA291" s="295" t="s">
        <v>100</v>
      </c>
      <c r="AB291" s="464" t="s">
        <v>209</v>
      </c>
      <c r="AC291" s="247"/>
      <c r="AD291" s="247"/>
      <c r="AE291" s="247"/>
      <c r="AF291" s="247"/>
      <c r="AG291" s="247"/>
      <c r="AH291" s="457"/>
      <c r="AI291" s="247"/>
      <c r="AJ291" s="391"/>
      <c r="AK291" s="402"/>
      <c r="AL291" s="402"/>
      <c r="AM291" s="402"/>
      <c r="AN291" s="402"/>
      <c r="AO291" s="402"/>
      <c r="AP291" s="402"/>
      <c r="AQ291" s="402"/>
      <c r="AR291" s="402"/>
      <c r="AS291" s="402"/>
      <c r="AT291" s="402"/>
      <c r="AU291" s="402"/>
      <c r="AV291" s="402"/>
      <c r="AW291" s="402"/>
      <c r="AX291" s="402"/>
      <c r="AY291" s="402"/>
      <c r="AZ291" s="402"/>
      <c r="BA291" s="402"/>
      <c r="BB291" s="402"/>
      <c r="BC291" s="402"/>
      <c r="BD291" s="402"/>
      <c r="BE291" s="402"/>
      <c r="BF291" s="402"/>
      <c r="BG291" s="402"/>
      <c r="BH291" s="402"/>
      <c r="BI291" s="402"/>
      <c r="BJ291" s="402"/>
      <c r="BK291" s="402"/>
      <c r="BL291" s="402"/>
      <c r="BM291" s="402"/>
      <c r="BN291" s="402"/>
      <c r="BO291" s="402"/>
    </row>
    <row r="292" spans="1:67" ht="15.75" thickBot="1">
      <c r="A292" s="392"/>
      <c r="B292" s="380" t="s">
        <v>57</v>
      </c>
      <c r="C292" s="379" t="s">
        <v>427</v>
      </c>
      <c r="D292" s="379" t="s">
        <v>428</v>
      </c>
      <c r="E292" s="412" t="s">
        <v>0</v>
      </c>
      <c r="F292" s="379" t="s">
        <v>9</v>
      </c>
      <c r="G292" s="560" t="e">
        <f>F291-D303/E302</f>
        <v>#VALUE!</v>
      </c>
      <c r="H292" s="431"/>
      <c r="I292" s="475"/>
      <c r="J292" s="475"/>
      <c r="K292" s="304"/>
      <c r="L292" s="304"/>
      <c r="M292" s="304"/>
      <c r="N292" s="304"/>
      <c r="O292" s="304"/>
      <c r="P292" s="305"/>
      <c r="Q292" s="314"/>
      <c r="R292" s="286"/>
      <c r="S292" s="286"/>
      <c r="T292" s="473"/>
      <c r="U292" s="473"/>
      <c r="V292" s="468"/>
      <c r="W292" s="468"/>
      <c r="X292" s="473"/>
      <c r="Y292" s="460"/>
      <c r="Z292" s="286" t="str">
        <f>CONCATENATE(F288," - ",AA292)</f>
        <v xml:space="preserve"> - </v>
      </c>
      <c r="AA292" s="376" t="str">
        <f>F289</f>
        <v/>
      </c>
      <c r="AB292" s="376"/>
      <c r="AC292" s="247"/>
      <c r="AD292" s="247"/>
      <c r="AE292" s="247"/>
      <c r="AF292" s="247"/>
      <c r="AG292" s="247"/>
      <c r="AH292" s="457"/>
      <c r="AI292" s="247"/>
      <c r="AJ292" s="391"/>
      <c r="AK292" s="402"/>
      <c r="AL292" s="402"/>
      <c r="AM292" s="402"/>
      <c r="AN292" s="402"/>
      <c r="AO292" s="402"/>
      <c r="AP292" s="402"/>
      <c r="AQ292" s="402"/>
      <c r="AR292" s="402"/>
      <c r="AS292" s="402"/>
      <c r="AT292" s="402"/>
      <c r="AU292" s="402"/>
      <c r="AV292" s="402"/>
      <c r="AW292" s="402"/>
      <c r="AX292" s="402"/>
      <c r="AY292" s="402"/>
      <c r="AZ292" s="402"/>
      <c r="BA292" s="402"/>
      <c r="BB292" s="402"/>
      <c r="BC292" s="402"/>
      <c r="BD292" s="402"/>
      <c r="BE292" s="402"/>
      <c r="BF292" s="402"/>
      <c r="BG292" s="402"/>
      <c r="BH292" s="402"/>
      <c r="BI292" s="402"/>
      <c r="BJ292" s="402"/>
      <c r="BK292" s="402"/>
      <c r="BL292" s="402"/>
      <c r="BM292" s="402"/>
      <c r="BN292" s="402"/>
      <c r="BO292" s="402"/>
    </row>
    <row r="293" spans="1:67" ht="15" customHeight="1">
      <c r="A293" s="267" t="s">
        <v>54</v>
      </c>
      <c r="B293" s="277">
        <f>IFERROR(IF(E293=0,0,X293),0)</f>
        <v>0</v>
      </c>
      <c r="C293" s="276">
        <f t="shared" ref="C293:C299" si="68">IFERROR(E293-B293,0)</f>
        <v>0</v>
      </c>
      <c r="D293" s="276"/>
      <c r="E293" s="278">
        <f>'1 Budgetskema (UDFYLDES)'!B287</f>
        <v>0</v>
      </c>
      <c r="F293" s="18">
        <f>SUM('1 Budgetskema (UDFYLDES)'!D286:AV286)</f>
        <v>0</v>
      </c>
      <c r="G293" s="429"/>
      <c r="H293" s="489"/>
      <c r="I293" s="471"/>
      <c r="J293" s="471"/>
      <c r="K293" s="296"/>
      <c r="L293" s="296"/>
      <c r="M293" s="296"/>
      <c r="N293" s="296"/>
      <c r="O293" s="299"/>
      <c r="P293" s="308"/>
      <c r="Q293" s="285"/>
      <c r="R293" s="286"/>
      <c r="S293" s="286"/>
      <c r="T293" s="473" t="e">
        <f>((F$291-((E$302*F$291+C$303)-E$302)/E$302))*E293</f>
        <v>#VALUE!</v>
      </c>
      <c r="U293" s="569" t="e">
        <f>F$306*E293</f>
        <v>#VALUE!</v>
      </c>
      <c r="V293" s="473">
        <f>IFERROR(IF(E293=0,0,E293*G$291),0)</f>
        <v>0</v>
      </c>
      <c r="W293" s="468">
        <f>IF(E293=0,0,E293*F$290)</f>
        <v>0</v>
      </c>
      <c r="X293" s="468">
        <f t="shared" ref="X293:X302" si="69">IF(NOT(ISERROR(MATCH("Selvfinansieret",B$289,0))),0,IF(NOT(ISERROR(MATCH(B$289,AI$570:AI$572,0))),E293,IF(AND(D$303=0,C$303=0),W293,IF(AND(D$303&gt;0,C$303=0),U293,IF(AND(D$303&gt;0,C$303&gt;0,U293=0),0,IF(AND(V293&lt;&gt;0,V293&lt;U293),V293,U293))))))</f>
        <v>0</v>
      </c>
      <c r="Y293" s="247"/>
      <c r="Z293" s="247"/>
      <c r="AA293" s="247"/>
      <c r="AB293" s="376"/>
      <c r="AC293" s="247"/>
      <c r="AD293" s="247"/>
      <c r="AE293" s="247"/>
      <c r="AF293" s="247"/>
      <c r="AG293" s="247"/>
      <c r="AH293" s="247"/>
      <c r="AI293" s="247"/>
      <c r="AJ293" s="391"/>
      <c r="AK293" s="402"/>
      <c r="AL293" s="402"/>
      <c r="AM293" s="402"/>
      <c r="AN293" s="402"/>
      <c r="AO293" s="402"/>
      <c r="AP293" s="402"/>
      <c r="AQ293" s="402"/>
      <c r="AR293" s="402"/>
      <c r="AS293" s="402"/>
      <c r="AT293" s="402"/>
      <c r="AU293" s="402"/>
      <c r="AV293" s="402"/>
      <c r="AW293" s="402"/>
      <c r="AX293" s="402"/>
      <c r="AY293" s="402"/>
      <c r="AZ293" s="402"/>
      <c r="BA293" s="402"/>
      <c r="BB293" s="402"/>
      <c r="BC293" s="402"/>
      <c r="BD293" s="402"/>
      <c r="BE293" s="402"/>
      <c r="BF293" s="402"/>
      <c r="BG293" s="402"/>
      <c r="BH293" s="402"/>
      <c r="BI293" s="402"/>
      <c r="BJ293" s="402"/>
      <c r="BK293" s="402"/>
      <c r="BL293" s="402"/>
      <c r="BM293" s="402"/>
      <c r="BN293" s="402"/>
      <c r="BO293" s="402"/>
    </row>
    <row r="294" spans="1:67" ht="15" customHeight="1">
      <c r="A294" s="194" t="s">
        <v>3</v>
      </c>
      <c r="B294" s="277">
        <f>IFERROR(IF(E294=0,0,X294),0)</f>
        <v>0</v>
      </c>
      <c r="C294" s="277">
        <f t="shared" si="68"/>
        <v>0</v>
      </c>
      <c r="D294" s="277"/>
      <c r="E294" s="66">
        <f>'1 Budgetskema (UDFYLDES)'!B291</f>
        <v>0</v>
      </c>
      <c r="F294" s="68"/>
      <c r="G294" s="436"/>
      <c r="H294" s="489"/>
      <c r="I294" s="471"/>
      <c r="J294" s="471"/>
      <c r="K294" s="296"/>
      <c r="L294" s="296"/>
      <c r="M294" s="296"/>
      <c r="N294" s="296"/>
      <c r="O294" s="299"/>
      <c r="P294" s="309"/>
      <c r="Q294" s="315"/>
      <c r="R294" s="311"/>
      <c r="S294" s="286"/>
      <c r="T294" s="473" t="e">
        <f t="shared" ref="T294:T302" si="70">((F$291-((E$302*F$291+C$303)-E$302)/E$302))*E294</f>
        <v>#VALUE!</v>
      </c>
      <c r="U294" s="569" t="e">
        <f t="shared" ref="U294:U302" si="71">F$306*E294</f>
        <v>#VALUE!</v>
      </c>
      <c r="V294" s="473">
        <f t="shared" ref="V294:V302" si="72">IFERROR(IF(E294=0,0,E294*G$291),0)</f>
        <v>0</v>
      </c>
      <c r="W294" s="468">
        <f t="shared" ref="W294:W301" si="73">IF(E294=0,0,E294*F$290)</f>
        <v>0</v>
      </c>
      <c r="X294" s="468">
        <f t="shared" si="69"/>
        <v>0</v>
      </c>
      <c r="Y294" s="247"/>
      <c r="Z294" s="286"/>
      <c r="AA294" s="286"/>
      <c r="AB294" s="376"/>
      <c r="AC294" s="247"/>
      <c r="AD294" s="767" t="s">
        <v>101</v>
      </c>
      <c r="AE294" s="767"/>
      <c r="AF294" s="767"/>
      <c r="AG294" s="247"/>
      <c r="AH294" s="247"/>
      <c r="AI294" s="247"/>
      <c r="AJ294" s="391"/>
      <c r="AK294" s="402"/>
      <c r="AL294" s="402"/>
      <c r="AM294" s="402"/>
      <c r="AN294" s="402"/>
      <c r="AO294" s="402"/>
      <c r="AP294" s="402"/>
      <c r="AQ294" s="402"/>
      <c r="AR294" s="402"/>
      <c r="AS294" s="402"/>
      <c r="AT294" s="402"/>
      <c r="AU294" s="402"/>
      <c r="AV294" s="402"/>
      <c r="AW294" s="402"/>
      <c r="AX294" s="402"/>
      <c r="AY294" s="402"/>
      <c r="AZ294" s="402"/>
      <c r="BA294" s="402"/>
      <c r="BB294" s="402"/>
      <c r="BC294" s="402"/>
      <c r="BD294" s="402"/>
      <c r="BE294" s="402"/>
      <c r="BF294" s="402"/>
      <c r="BG294" s="402"/>
      <c r="BH294" s="402"/>
      <c r="BI294" s="402"/>
      <c r="BJ294" s="402"/>
      <c r="BK294" s="402"/>
      <c r="BL294" s="402"/>
      <c r="BM294" s="402"/>
      <c r="BN294" s="402"/>
      <c r="BO294" s="402"/>
    </row>
    <row r="295" spans="1:67" ht="15" customHeight="1">
      <c r="A295" s="194" t="s">
        <v>56</v>
      </c>
      <c r="B295" s="277">
        <f t="shared" ref="B295:B299" si="74">IFERROR(IF(E295=0,0,X295),0)</f>
        <v>0</v>
      </c>
      <c r="C295" s="277">
        <f t="shared" si="68"/>
        <v>0</v>
      </c>
      <c r="D295" s="277"/>
      <c r="E295" s="66">
        <f>'1 Budgetskema (UDFYLDES)'!B293</f>
        <v>0</v>
      </c>
      <c r="F295" s="68"/>
      <c r="G295" s="437"/>
      <c r="H295" s="489"/>
      <c r="I295" s="471"/>
      <c r="J295" s="471"/>
      <c r="K295" s="296"/>
      <c r="L295" s="296"/>
      <c r="M295" s="296"/>
      <c r="N295" s="296"/>
      <c r="O295" s="299"/>
      <c r="P295" s="309"/>
      <c r="Q295" s="315"/>
      <c r="R295" s="311"/>
      <c r="S295" s="286"/>
      <c r="T295" s="473" t="e">
        <f t="shared" si="70"/>
        <v>#VALUE!</v>
      </c>
      <c r="U295" s="569" t="e">
        <f t="shared" si="71"/>
        <v>#VALUE!</v>
      </c>
      <c r="V295" s="473">
        <f t="shared" si="72"/>
        <v>0</v>
      </c>
      <c r="W295" s="468">
        <f t="shared" si="73"/>
        <v>0</v>
      </c>
      <c r="X295" s="468">
        <f t="shared" si="69"/>
        <v>0</v>
      </c>
      <c r="Y295" s="247"/>
      <c r="Z295" s="286"/>
      <c r="AA295" s="286"/>
      <c r="AB295" s="376"/>
      <c r="AC295" s="247"/>
      <c r="AD295" s="247"/>
      <c r="AE295" s="247"/>
      <c r="AF295" s="247"/>
      <c r="AG295" s="247"/>
      <c r="AH295" s="247"/>
      <c r="AI295" s="247"/>
      <c r="AJ295" s="391"/>
      <c r="AK295" s="402"/>
      <c r="AL295" s="402"/>
      <c r="AM295" s="402"/>
      <c r="AN295" s="402"/>
      <c r="AO295" s="402"/>
      <c r="AP295" s="402"/>
      <c r="AQ295" s="402"/>
      <c r="AR295" s="402"/>
      <c r="AS295" s="402"/>
      <c r="AT295" s="402"/>
      <c r="AU295" s="402"/>
      <c r="AV295" s="402"/>
      <c r="AW295" s="402"/>
      <c r="AX295" s="402"/>
      <c r="AY295" s="402"/>
      <c r="AZ295" s="402"/>
      <c r="BA295" s="402"/>
      <c r="BB295" s="402"/>
      <c r="BC295" s="402"/>
      <c r="BD295" s="402"/>
      <c r="BE295" s="402"/>
      <c r="BF295" s="402"/>
      <c r="BG295" s="402"/>
      <c r="BH295" s="402"/>
      <c r="BI295" s="402"/>
      <c r="BJ295" s="402"/>
      <c r="BK295" s="402"/>
      <c r="BL295" s="402"/>
      <c r="BM295" s="402"/>
      <c r="BN295" s="402"/>
      <c r="BO295" s="402"/>
    </row>
    <row r="296" spans="1:67" ht="15" customHeight="1">
      <c r="A296" s="194" t="s">
        <v>24</v>
      </c>
      <c r="B296" s="277">
        <f t="shared" si="74"/>
        <v>0</v>
      </c>
      <c r="C296" s="277">
        <f t="shared" si="68"/>
        <v>0</v>
      </c>
      <c r="D296" s="277"/>
      <c r="E296" s="66">
        <f>'1 Budgetskema (UDFYLDES)'!B295</f>
        <v>0</v>
      </c>
      <c r="F296" s="68"/>
      <c r="G296" s="437"/>
      <c r="H296" s="489"/>
      <c r="I296" s="471"/>
      <c r="J296" s="471"/>
      <c r="K296" s="296"/>
      <c r="L296" s="296"/>
      <c r="M296" s="296"/>
      <c r="N296" s="296"/>
      <c r="O296" s="299"/>
      <c r="P296" s="309"/>
      <c r="Q296" s="315"/>
      <c r="R296" s="311"/>
      <c r="S296" s="286"/>
      <c r="T296" s="473" t="e">
        <f t="shared" si="70"/>
        <v>#VALUE!</v>
      </c>
      <c r="U296" s="569" t="e">
        <f t="shared" si="71"/>
        <v>#VALUE!</v>
      </c>
      <c r="V296" s="473">
        <f t="shared" si="72"/>
        <v>0</v>
      </c>
      <c r="W296" s="468">
        <f t="shared" si="73"/>
        <v>0</v>
      </c>
      <c r="X296" s="468">
        <f t="shared" si="69"/>
        <v>0</v>
      </c>
      <c r="Y296" s="247"/>
      <c r="Z296" s="286"/>
      <c r="AA296" s="286"/>
      <c r="AB296" s="464" t="s">
        <v>114</v>
      </c>
      <c r="AC296" s="464" t="s">
        <v>208</v>
      </c>
      <c r="AD296" s="464" t="s">
        <v>88</v>
      </c>
      <c r="AE296" s="464" t="s">
        <v>108</v>
      </c>
      <c r="AF296" s="464" t="s">
        <v>89</v>
      </c>
      <c r="AG296" s="464" t="s">
        <v>106</v>
      </c>
      <c r="AH296" s="464" t="s">
        <v>110</v>
      </c>
      <c r="AI296" s="464" t="s">
        <v>398</v>
      </c>
      <c r="AJ296" s="391"/>
      <c r="AK296" s="402"/>
      <c r="AL296" s="402"/>
      <c r="AM296" s="402"/>
      <c r="AN296" s="402"/>
      <c r="AO296" s="402"/>
      <c r="AP296" s="402"/>
      <c r="AQ296" s="402"/>
      <c r="AR296" s="402"/>
      <c r="AS296" s="402"/>
      <c r="AT296" s="402"/>
      <c r="AU296" s="402"/>
      <c r="AV296" s="402"/>
      <c r="AW296" s="402"/>
      <c r="AX296" s="402"/>
      <c r="AY296" s="402"/>
      <c r="AZ296" s="402"/>
      <c r="BA296" s="402"/>
      <c r="BB296" s="402"/>
      <c r="BC296" s="402"/>
      <c r="BD296" s="402"/>
      <c r="BE296" s="402"/>
      <c r="BF296" s="402"/>
      <c r="BG296" s="402"/>
      <c r="BH296" s="402"/>
      <c r="BI296" s="402"/>
      <c r="BJ296" s="402"/>
      <c r="BK296" s="402"/>
      <c r="BL296" s="402"/>
      <c r="BM296" s="402"/>
      <c r="BN296" s="402"/>
      <c r="BO296" s="402"/>
    </row>
    <row r="297" spans="1:67" ht="15" customHeight="1" thickBot="1">
      <c r="A297" s="194" t="s">
        <v>2</v>
      </c>
      <c r="B297" s="277">
        <f t="shared" si="74"/>
        <v>0</v>
      </c>
      <c r="C297" s="277">
        <f t="shared" si="68"/>
        <v>0</v>
      </c>
      <c r="D297" s="277"/>
      <c r="E297" s="66">
        <f>'1 Budgetskema (UDFYLDES)'!B297</f>
        <v>0</v>
      </c>
      <c r="F297" s="68"/>
      <c r="G297" s="437"/>
      <c r="H297" s="489"/>
      <c r="I297" s="471"/>
      <c r="J297" s="471"/>
      <c r="K297" s="296"/>
      <c r="L297" s="296"/>
      <c r="M297" s="296"/>
      <c r="N297" s="296"/>
      <c r="O297" s="299"/>
      <c r="P297" s="309"/>
      <c r="Q297" s="315"/>
      <c r="R297" s="311"/>
      <c r="S297" s="286"/>
      <c r="T297" s="473" t="e">
        <f t="shared" si="70"/>
        <v>#VALUE!</v>
      </c>
      <c r="U297" s="569" t="e">
        <f t="shared" si="71"/>
        <v>#VALUE!</v>
      </c>
      <c r="V297" s="473">
        <f t="shared" si="72"/>
        <v>0</v>
      </c>
      <c r="W297" s="468">
        <f t="shared" si="73"/>
        <v>0</v>
      </c>
      <c r="X297" s="468">
        <f t="shared" si="69"/>
        <v>0</v>
      </c>
      <c r="Y297" s="247"/>
      <c r="Z297" s="376" t="str">
        <f>IF(OR('1 Budgetskema (UDFYLDES)'!$B279="",'1 Budgetskema (UDFYLDES)'!$C279=""),"","Lille virksomhed")</f>
        <v/>
      </c>
      <c r="AA297" s="376" t="s">
        <v>98</v>
      </c>
      <c r="AB297" s="376" t="s">
        <v>90</v>
      </c>
      <c r="AC297" s="376" t="s">
        <v>390</v>
      </c>
      <c r="AD297" s="376" t="str">
        <f>IF('1 Budgetskema (UDFYLDES)'!$D279="","",IF('1 Budgetskema (UDFYLDES)'!$D279="Forsknings- og videnformidlingsinstitution","Forskning","Videnudvekslings- og informationsaktioner"))</f>
        <v/>
      </c>
      <c r="AE297" s="376" t="str">
        <f>IF('1 Budgetskema (UDFYLDES)'!$D279="","",IF('1 Budgetskema (UDFYLDES)'!$D279="Forsknings- og videnformidlingsinstitution","","Grundforskning"))</f>
        <v/>
      </c>
      <c r="AF297" s="470" t="str">
        <f>IF('1 Budgetskema (UDFYLDES)'!$D279="","","Netværk i akvakulturerhvervet")</f>
        <v/>
      </c>
      <c r="AG297" s="457" t="str">
        <f>IF(NOT(ISERROR(MATCH("Selvfinansieret",B$289,0))),"",IF(NOT(ISERROR(MATCH(B$289,{"ABER"},0))),$AD297,IF(NOT(ISERROR(MATCH(B$289,{"GBER"},0))),$AE297,IF(NOT(ISERROR(MATCH(B$289,{"FIBER"},0))),$AF297,IF(NOT(ISERROR(MATCH(B$289,{"Ej statsstøtte"},0))),$AB297,IF(NOT(ISERROR(MATCH(B$289,{"De minimis (Landbrug)"},0))),$AC297,IF(NOT(ISERROR(MATCH(B$289,{"De minimis (Generel)"},0))),$AC297,IF(NOT(ISERROR(MATCH(B$289,{"De minimis (Fiskeri og akvakultur)"},0))),$AC297,""))))))))</f>
        <v/>
      </c>
      <c r="AH297" s="300" t="str">
        <f>IF('1 Budgetskema (UDFYLDES)'!$D279="","",IF('1 Budgetskema (UDFYLDES)'!$D279="Offentlig institution","Ej statsstøtte","ABER"))</f>
        <v/>
      </c>
      <c r="AI297" s="247" t="s">
        <v>88</v>
      </c>
      <c r="AJ297" s="391"/>
      <c r="AK297" s="402"/>
      <c r="AL297" s="402"/>
      <c r="AM297" s="402"/>
      <c r="AN297" s="402"/>
      <c r="AO297" s="402"/>
      <c r="AP297" s="402"/>
      <c r="AQ297" s="402"/>
      <c r="AR297" s="402"/>
      <c r="AS297" s="402"/>
      <c r="AT297" s="402"/>
      <c r="AU297" s="402"/>
      <c r="AV297" s="402"/>
      <c r="AW297" s="402"/>
      <c r="AX297" s="402"/>
      <c r="AY297" s="402"/>
      <c r="AZ297" s="402"/>
      <c r="BA297" s="402"/>
      <c r="BB297" s="402"/>
      <c r="BC297" s="402"/>
      <c r="BD297" s="402"/>
      <c r="BE297" s="402"/>
      <c r="BF297" s="402"/>
      <c r="BG297" s="402"/>
      <c r="BH297" s="402"/>
      <c r="BI297" s="402"/>
      <c r="BJ297" s="402"/>
      <c r="BK297" s="402"/>
      <c r="BL297" s="402"/>
      <c r="BM297" s="402"/>
      <c r="BN297" s="402"/>
      <c r="BO297" s="402"/>
    </row>
    <row r="298" spans="1:67" ht="15" customHeight="1">
      <c r="A298" s="194" t="s">
        <v>10</v>
      </c>
      <c r="B298" s="277">
        <f t="shared" si="74"/>
        <v>0</v>
      </c>
      <c r="C298" s="277">
        <f t="shared" si="68"/>
        <v>0</v>
      </c>
      <c r="D298" s="277"/>
      <c r="E298" s="66">
        <f>'1 Budgetskema (UDFYLDES)'!B299</f>
        <v>0</v>
      </c>
      <c r="F298" s="68"/>
      <c r="G298" s="437"/>
      <c r="H298" s="489"/>
      <c r="I298" s="471"/>
      <c r="J298" s="496" t="s">
        <v>400</v>
      </c>
      <c r="K298" s="497"/>
      <c r="L298" s="498"/>
      <c r="M298" s="296"/>
      <c r="N298" s="296"/>
      <c r="O298" s="299"/>
      <c r="P298" s="309"/>
      <c r="Q298" s="315"/>
      <c r="R298" s="311"/>
      <c r="S298" s="286"/>
      <c r="T298" s="473" t="e">
        <f t="shared" si="70"/>
        <v>#VALUE!</v>
      </c>
      <c r="U298" s="569" t="e">
        <f t="shared" si="71"/>
        <v>#VALUE!</v>
      </c>
      <c r="V298" s="473">
        <f t="shared" si="72"/>
        <v>0</v>
      </c>
      <c r="W298" s="468">
        <f t="shared" si="73"/>
        <v>0</v>
      </c>
      <c r="X298" s="468">
        <f t="shared" si="69"/>
        <v>0</v>
      </c>
      <c r="Y298" s="457"/>
      <c r="Z298" s="376" t="str">
        <f>IF(OR('1 Budgetskema (UDFYLDES)'!$B279="",'1 Budgetskema (UDFYLDES)'!$C279=""),"","Mellemstor virksomhed")</f>
        <v/>
      </c>
      <c r="AA298" s="376" t="s">
        <v>99</v>
      </c>
      <c r="AB298" s="376" t="s">
        <v>91</v>
      </c>
      <c r="AC298" s="2" t="s">
        <v>391</v>
      </c>
      <c r="AD298" s="376" t="str">
        <f>IF('1 Budgetskema (UDFYLDES)'!$D279="","",IF('1 Budgetskema (UDFYLDES)'!$D279="Forsknings- og videnformidlingsinstitution","Udvikling","Konsulentbistand"))</f>
        <v/>
      </c>
      <c r="AE298" s="376" t="str">
        <f>IF('1 Budgetskema (UDFYLDES)'!$D279="","",IF('1 Budgetskema (UDFYLDES)'!$D279="Forsknings- og videnformidlingsinstitution","","Industriel forskning"))</f>
        <v/>
      </c>
      <c r="AF298" s="470" t="str">
        <f>IF('1 Budgetskema (UDFYLDES)'!$D279="","","Konsulentbistand")</f>
        <v/>
      </c>
      <c r="AG298" s="457" t="str">
        <f>IF(NOT(ISERROR(MATCH("Selvfinansieret",B$289,0))),"",IF(NOT(ISERROR(MATCH(B$289,{"ABER"},0))),$AD298,IF(NOT(ISERROR(MATCH(B$289,{"GBER"},0))),$AE298,IF(NOT(ISERROR(MATCH(B$289,{"FIBER"},0))),$AF298,IF(NOT(ISERROR(MATCH(B$289,{"Ej statsstøtte"},0))),$AB298,IF(NOT(ISERROR(MATCH(B$289,{"De minimis (Landbrug)"},0))),$AC298,IF(NOT(ISERROR(MATCH(B$289,{"De minimis (Generel)"},0))),$AC298,IF(NOT(ISERROR(MATCH(B$289,{"De minimis (Fiskeri og akvakultur)"},0))),$AC298,""))))))))</f>
        <v/>
      </c>
      <c r="AH298" s="300" t="str">
        <f>IF('1 Budgetskema (UDFYLDES)'!$D279="","",IF('1 Budgetskema (UDFYLDES)'!$D279="Offentlig institution",$AI300,IF('1 Budgetskema (UDFYLDES)'!$D279="Forsknings- og videnformidlingsinstitution",$AI303,$AI298)))</f>
        <v/>
      </c>
      <c r="AI298" s="247" t="s">
        <v>108</v>
      </c>
      <c r="AJ298" s="391"/>
      <c r="AK298" s="402"/>
      <c r="AL298" s="402"/>
      <c r="AM298" s="402"/>
      <c r="AN298" s="402"/>
      <c r="AO298" s="402"/>
      <c r="AP298" s="402"/>
      <c r="AQ298" s="402"/>
      <c r="AR298" s="402"/>
      <c r="AS298" s="402"/>
      <c r="AT298" s="402"/>
      <c r="AU298" s="402"/>
      <c r="AV298" s="402"/>
      <c r="AW298" s="402"/>
      <c r="AX298" s="402"/>
      <c r="AY298" s="402"/>
      <c r="AZ298" s="402"/>
      <c r="BA298" s="402"/>
      <c r="BB298" s="402"/>
      <c r="BC298" s="402"/>
      <c r="BD298" s="402"/>
      <c r="BE298" s="402"/>
      <c r="BF298" s="402"/>
      <c r="BG298" s="402"/>
      <c r="BH298" s="402"/>
      <c r="BI298" s="402"/>
      <c r="BJ298" s="402"/>
      <c r="BK298" s="402"/>
      <c r="BL298" s="402"/>
      <c r="BM298" s="402"/>
      <c r="BN298" s="402"/>
      <c r="BO298" s="402"/>
    </row>
    <row r="299" spans="1:67" ht="15.75" customHeight="1">
      <c r="A299" s="194" t="s">
        <v>55</v>
      </c>
      <c r="B299" s="277">
        <f t="shared" si="74"/>
        <v>0</v>
      </c>
      <c r="C299" s="277">
        <f t="shared" si="68"/>
        <v>0</v>
      </c>
      <c r="D299" s="277"/>
      <c r="E299" s="66">
        <f>'1 Budgetskema (UDFYLDES)'!B301</f>
        <v>0</v>
      </c>
      <c r="F299" s="68"/>
      <c r="G299" s="437"/>
      <c r="H299" s="489"/>
      <c r="I299" s="471"/>
      <c r="J299" s="500" t="str">
        <f>IF(OR($B289=AI300,$B289=AI301,$B289=AI302),"","Ja")</f>
        <v>Ja</v>
      </c>
      <c r="K299" s="493" t="b">
        <f>AND($T$3,OR('1 Budgetskema (UDFYLDES)'!D281="Nej",'1 Budgetskema (UDFYLDES)'!D281=""))</f>
        <v>1</v>
      </c>
      <c r="L299" s="499"/>
      <c r="M299" s="296"/>
      <c r="N299" s="296"/>
      <c r="O299" s="299"/>
      <c r="P299" s="309"/>
      <c r="Q299" s="315"/>
      <c r="R299" s="311"/>
      <c r="S299" s="286"/>
      <c r="T299" s="473" t="e">
        <f t="shared" si="70"/>
        <v>#VALUE!</v>
      </c>
      <c r="U299" s="569" t="e">
        <f t="shared" si="71"/>
        <v>#VALUE!</v>
      </c>
      <c r="V299" s="473">
        <f t="shared" si="72"/>
        <v>0</v>
      </c>
      <c r="W299" s="468">
        <f t="shared" si="73"/>
        <v>0</v>
      </c>
      <c r="X299" s="468">
        <f t="shared" si="69"/>
        <v>0</v>
      </c>
      <c r="Y299" s="457"/>
      <c r="Z299" s="376" t="str">
        <f>IF(OR('1 Budgetskema (UDFYLDES)'!$B279="",'1 Budgetskema (UDFYLDES)'!$C279=""),"","Stor virksomhed")</f>
        <v/>
      </c>
      <c r="AA299" s="376"/>
      <c r="AB299" s="376" t="s">
        <v>92</v>
      </c>
      <c r="AC299" s="376" t="s">
        <v>206</v>
      </c>
      <c r="AD299" s="376" t="str">
        <f>IF('1 Budgetskema (UDFYLDES)'!$D279="","",IF('1 Budgetskema (UDFYLDES)'!$D279="Forsknings- og videnformidlingsinstitution","Videnudvekslings- og informationsaktioner","Fremstødsforanstaltninger"))</f>
        <v/>
      </c>
      <c r="AE299" s="376" t="str">
        <f>IF('1 Budgetskema (UDFYLDES)'!$D279="","",IF('1 Budgetskema (UDFYLDES)'!$D279="Forsknings- og videnformidlingsinstitution","","Eksperimentel udvikling"))</f>
        <v/>
      </c>
      <c r="AF299" s="472" t="str">
        <f>IF('1 Budgetskema (UDFYLDES)'!$D279="","","Afsætningsforanstaltninger")</f>
        <v/>
      </c>
      <c r="AG299" s="457" t="str">
        <f>IF(NOT(ISERROR(MATCH("Selvfinansieret",B$289,0))),"",IF(NOT(ISERROR(MATCH(B$289,{"ABER"},0))),$AD299,IF(NOT(ISERROR(MATCH(B$289,{"GBER"},0))),$AE299,IF(NOT(ISERROR(MATCH(B$289,{"FIBER"},0))),$AF299,IF(NOT(ISERROR(MATCH(B$289,{"Ej statsstøtte"},0))),$AB299,IF(NOT(ISERROR(MATCH(B$289,{"De minimis (Landbrug)"},0))),$AC299,IF(NOT(ISERROR(MATCH(B$289,{"De minimis (Generel)"},0))),$AC299,IF(NOT(ISERROR(MATCH(B$289,{"De minimis (Fiskeri og akvakultur)"},0))),$AC299,""))))))))</f>
        <v/>
      </c>
      <c r="AH299" s="300" t="str">
        <f>IF('1 Budgetskema (UDFYLDES)'!$D279="","",IF(OR('1 Budgetskema (UDFYLDES)'!$D279="Forsknings- og videnformidlingsinstitution",'1 Budgetskema (UDFYLDES)'!$D279="Stor virksomhed"),$AI300,IF('1 Budgetskema (UDFYLDES)'!$D279="Offentlig institution",$AI301,"FIBER")))</f>
        <v/>
      </c>
      <c r="AI299" s="247" t="s">
        <v>89</v>
      </c>
      <c r="AJ299" s="391"/>
      <c r="AK299" s="402"/>
      <c r="AL299" s="402"/>
      <c r="AM299" s="402"/>
      <c r="AN299" s="402"/>
      <c r="AO299" s="402"/>
      <c r="AP299" s="402"/>
      <c r="AQ299" s="402"/>
      <c r="AR299" s="402"/>
      <c r="AS299" s="402"/>
      <c r="AT299" s="402"/>
      <c r="AU299" s="402"/>
      <c r="AV299" s="402"/>
      <c r="AW299" s="402"/>
      <c r="AX299" s="402"/>
      <c r="AY299" s="402"/>
      <c r="AZ299" s="402"/>
      <c r="BA299" s="402"/>
      <c r="BB299" s="402"/>
      <c r="BC299" s="402"/>
      <c r="BD299" s="402"/>
      <c r="BE299" s="402"/>
      <c r="BF299" s="402"/>
      <c r="BG299" s="402"/>
      <c r="BH299" s="402"/>
      <c r="BI299" s="402"/>
      <c r="BJ299" s="402"/>
      <c r="BK299" s="402"/>
      <c r="BL299" s="402"/>
      <c r="BM299" s="402"/>
      <c r="BN299" s="402"/>
      <c r="BO299" s="402"/>
    </row>
    <row r="300" spans="1:67" ht="15" customHeight="1">
      <c r="A300" s="268" t="s">
        <v>13</v>
      </c>
      <c r="B300" s="66">
        <f>SUM(B293+B294+B295+B296-B297-B298+B299)</f>
        <v>0</v>
      </c>
      <c r="C300" s="66">
        <f>SUM(C293+C294+C295+C296-C297-C298+C299)</f>
        <v>0</v>
      </c>
      <c r="D300" s="66"/>
      <c r="E300" s="66">
        <f>SUM(B300:C300)</f>
        <v>0</v>
      </c>
      <c r="F300" s="188"/>
      <c r="G300" s="437"/>
      <c r="H300" s="489"/>
      <c r="I300" s="471"/>
      <c r="J300" s="500" t="str">
        <f>IF(OR($B289=AI300,$B289=AI301,$B289=AI302),"","Nej")</f>
        <v>Nej</v>
      </c>
      <c r="K300" s="493"/>
      <c r="L300" s="499"/>
      <c r="M300" s="296"/>
      <c r="N300" s="296"/>
      <c r="O300" s="301"/>
      <c r="P300" s="457"/>
      <c r="Q300" s="376"/>
      <c r="R300" s="376"/>
      <c r="S300" s="376"/>
      <c r="T300" s="473" t="e">
        <f t="shared" si="70"/>
        <v>#VALUE!</v>
      </c>
      <c r="U300" s="569" t="e">
        <f t="shared" si="71"/>
        <v>#VALUE!</v>
      </c>
      <c r="V300" s="473">
        <f t="shared" si="72"/>
        <v>0</v>
      </c>
      <c r="W300" s="468">
        <f t="shared" si="73"/>
        <v>0</v>
      </c>
      <c r="X300" s="468">
        <f t="shared" si="69"/>
        <v>0</v>
      </c>
      <c r="Y300" s="457"/>
      <c r="Z300" s="376" t="str">
        <f>IF(OR('1 Budgetskema (UDFYLDES)'!$B279="",'1 Budgetskema (UDFYLDES)'!$C279=""),"","Forsknings- og videnformidlingsinstitution")</f>
        <v/>
      </c>
      <c r="AA300" s="376"/>
      <c r="AB300" s="376" t="s">
        <v>93</v>
      </c>
      <c r="AC300" s="376" t="s">
        <v>85</v>
      </c>
      <c r="AD300" s="376" t="str">
        <f>IF('1 Budgetskema (UDFYLDES)'!$D279="","",IF(OR('1 Budgetskema (UDFYLDES)'!$D279="Forsknings- og videnformidlingsinstitution",'1 Budgetskema (UDFYLDES)'!$D279="Stor virksomhed"),"","Deltagelse i kvalitetsordninger"))</f>
        <v/>
      </c>
      <c r="AE300" s="376" t="str">
        <f>IF('1 Budgetskema (UDFYLDES)'!$D279="","",IF('1 Budgetskema (UDFYLDES)'!$D279="Forsknings- og videnformidlingsinstitution","","Gennemførlighedsundersøgelser"))</f>
        <v/>
      </c>
      <c r="AF300" s="462" t="str">
        <f>""</f>
        <v/>
      </c>
      <c r="AG300" s="457" t="str">
        <f>IF(NOT(ISERROR(MATCH("Selvfinansieret",B$289,0))),"",IF(NOT(ISERROR(MATCH(B$289,{"ABER"},0))),$AD300,IF(NOT(ISERROR(MATCH(B$289,{"GBER"},0))),$AE300,IF(NOT(ISERROR(MATCH(B$289,{"FIBER"},0))),$AF300,IF(NOT(ISERROR(MATCH(B$289,{"Ej statsstøtte"},0))),$AB300,IF(NOT(ISERROR(MATCH(B$289,{"De minimis (Landbrug)"},0))),$AC300,IF(NOT(ISERROR(MATCH(B$289,{"De minimis (Generel)"},0))),$AC300,IF(NOT(ISERROR(MATCH(B$289,{"De minimis (Fiskeri og akvakultur)"},0))),$AC300,""))))))))</f>
        <v/>
      </c>
      <c r="AH300" s="300" t="str">
        <f>IF('1 Budgetskema (UDFYLDES)'!$D279="","",IF(OR('1 Budgetskema (UDFYLDES)'!$D279="Forsknings- og videnformidlingsinstitution",'1 Budgetskema (UDFYLDES)'!$D279="Stor virksomhed"),$AI301,IF('1 Budgetskema (UDFYLDES)'!$D279="Offentlig institution",$AI302,"De minimis (Landbrug)")))</f>
        <v/>
      </c>
      <c r="AI300" s="247" t="s">
        <v>63</v>
      </c>
      <c r="AJ300" s="391"/>
      <c r="AK300" s="402"/>
      <c r="AL300" s="402"/>
      <c r="AM300" s="402"/>
      <c r="AN300" s="402"/>
      <c r="AO300" s="402"/>
      <c r="AP300" s="402"/>
      <c r="AQ300" s="402"/>
      <c r="AR300" s="402"/>
      <c r="AS300" s="402"/>
      <c r="AT300" s="402"/>
      <c r="AU300" s="402"/>
      <c r="AV300" s="402"/>
      <c r="AW300" s="402"/>
      <c r="AX300" s="402"/>
      <c r="AY300" s="402"/>
      <c r="AZ300" s="402"/>
      <c r="BA300" s="402"/>
      <c r="BB300" s="402"/>
      <c r="BC300" s="402"/>
      <c r="BD300" s="402"/>
      <c r="BE300" s="402"/>
      <c r="BF300" s="402"/>
      <c r="BG300" s="402"/>
      <c r="BH300" s="402"/>
      <c r="BI300" s="402"/>
      <c r="BJ300" s="402"/>
      <c r="BK300" s="402"/>
      <c r="BL300" s="402"/>
      <c r="BM300" s="402"/>
      <c r="BN300" s="402"/>
      <c r="BO300" s="402"/>
    </row>
    <row r="301" spans="1:67" ht="15.75" customHeight="1" thickBot="1">
      <c r="A301" s="269" t="s">
        <v>1</v>
      </c>
      <c r="B301" s="277">
        <f>IFERROR(IF(E301=0,0,X301),0)</f>
        <v>0</v>
      </c>
      <c r="C301" s="277">
        <f>IFERROR(E301-B301,0)</f>
        <v>0</v>
      </c>
      <c r="D301" s="277"/>
      <c r="E301" s="66">
        <f>'1 Budgetskema (UDFYLDES)'!B303</f>
        <v>0</v>
      </c>
      <c r="F301" s="68"/>
      <c r="G301" s="437"/>
      <c r="H301" s="489"/>
      <c r="I301" s="471"/>
      <c r="J301" s="500"/>
      <c r="K301" s="493"/>
      <c r="L301" s="499"/>
      <c r="M301" s="296"/>
      <c r="N301" s="296"/>
      <c r="O301" s="299"/>
      <c r="P301" s="457"/>
      <c r="Q301" s="376"/>
      <c r="R301" s="376"/>
      <c r="S301" s="376"/>
      <c r="T301" s="473" t="e">
        <f t="shared" si="70"/>
        <v>#VALUE!</v>
      </c>
      <c r="U301" s="569" t="e">
        <f t="shared" si="71"/>
        <v>#VALUE!</v>
      </c>
      <c r="V301" s="473">
        <f t="shared" si="72"/>
        <v>0</v>
      </c>
      <c r="W301" s="468">
        <f t="shared" si="73"/>
        <v>0</v>
      </c>
      <c r="X301" s="468">
        <f t="shared" si="69"/>
        <v>0</v>
      </c>
      <c r="Y301" s="457"/>
      <c r="Z301" s="376" t="str">
        <f>IF(OR('1 Budgetskema (UDFYLDES)'!$B279="",'1 Budgetskema (UDFYLDES)'!$C279=""),"","Offentlig institution")</f>
        <v/>
      </c>
      <c r="AA301" s="376"/>
      <c r="AB301" s="376" t="s">
        <v>360</v>
      </c>
      <c r="AC301" s="376" t="s">
        <v>384</v>
      </c>
      <c r="AD301" s="376" t="str">
        <f>IF('1 Budgetskema (UDFYLDES)'!$D279="","",IF(OR('1 Budgetskema (UDFYLDES)'!$D279="Forsknings- og videnformidlingsinstitution",'1 Budgetskema (UDFYLDES)'!$D279="Stor virksomhed"),"","Ny Deltagelse i kvalitetsordninger"))</f>
        <v/>
      </c>
      <c r="AE301" s="376" t="str">
        <f>IF('1 Budgetskema (UDFYLDES)'!$D279="","",IF('1 Budgetskema (UDFYLDES)'!$D279="Forsknings- og videnformidlingsinstitution","","Uddannelse"))</f>
        <v/>
      </c>
      <c r="AF301" s="462" t="str">
        <f>""</f>
        <v/>
      </c>
      <c r="AG301" s="457" t="str">
        <f>IF(NOT(ISERROR(MATCH("Selvfinansieret",B$289,0))),"",IF(NOT(ISERROR(MATCH(B$289,{"ABER"},0))),$AD301,IF(NOT(ISERROR(MATCH(B$289,{"GBER"},0))),$AE301,IF(NOT(ISERROR(MATCH(B$289,{"FIBER"},0))),$AF301,IF(NOT(ISERROR(MATCH(B$289,{"Ej statsstøtte"},0))),$AB301,IF(NOT(ISERROR(MATCH(B$289,{"De minimis (Landbrug)"},0))),$AC301,IF(NOT(ISERROR(MATCH(B$289,{"De minimis (Generel)"},0))),$AC301,IF(NOT(ISERROR(MATCH(B$289,{"De minimis (Fiskeri og akvakultur)"},0))),$AC301,""))))))))</f>
        <v/>
      </c>
      <c r="AH301" s="300" t="str">
        <f>IF('1 Budgetskema (UDFYLDES)'!$D279="","",IF(OR('1 Budgetskema (UDFYLDES)'!$D279="Forsknings- og videnformidlingsinstitution",'1 Budgetskema (UDFYLDES)'!$D279="Stor virksomhed"),$AI302,IF('1 Budgetskema (UDFYLDES)'!$D279="Offentlig institution",$AI304,"De minimis (Generel)")))</f>
        <v/>
      </c>
      <c r="AI301" s="247" t="s">
        <v>397</v>
      </c>
      <c r="AJ301" s="391"/>
      <c r="AK301" s="402"/>
      <c r="AL301" s="402"/>
      <c r="AM301" s="402"/>
      <c r="AN301" s="402"/>
      <c r="AO301" s="402"/>
      <c r="AP301" s="402"/>
      <c r="AQ301" s="402"/>
      <c r="AR301" s="402"/>
      <c r="AS301" s="402"/>
      <c r="AT301" s="402"/>
      <c r="AU301" s="402"/>
      <c r="AV301" s="402"/>
      <c r="AW301" s="402"/>
      <c r="AX301" s="402"/>
      <c r="AY301" s="402"/>
      <c r="AZ301" s="402"/>
      <c r="BA301" s="402"/>
      <c r="BB301" s="402"/>
      <c r="BC301" s="402"/>
      <c r="BD301" s="402"/>
      <c r="BE301" s="402"/>
      <c r="BF301" s="402"/>
      <c r="BG301" s="402"/>
      <c r="BH301" s="402"/>
      <c r="BI301" s="402"/>
      <c r="BJ301" s="402"/>
      <c r="BK301" s="402"/>
      <c r="BL301" s="402"/>
      <c r="BM301" s="402"/>
      <c r="BN301" s="402"/>
      <c r="BO301" s="402"/>
    </row>
    <row r="302" spans="1:67" ht="15.75" customHeight="1" thickBot="1">
      <c r="A302" s="177" t="s">
        <v>0</v>
      </c>
      <c r="B302" s="551">
        <f>IF(B300+B301&lt;=0,0,B300+B301)</f>
        <v>0</v>
      </c>
      <c r="C302" s="551">
        <f>IF(C300+C301&lt;=0,0,C300+C301)</f>
        <v>0</v>
      </c>
      <c r="D302" s="279"/>
      <c r="E302" s="273">
        <f>SUM(E293+E294+E295+E296-E297-E298+E299)+E301</f>
        <v>0</v>
      </c>
      <c r="F302" s="264"/>
      <c r="G302" s="429"/>
      <c r="H302" s="489"/>
      <c r="I302" s="471"/>
      <c r="J302" s="501"/>
      <c r="K302" s="502"/>
      <c r="L302" s="503"/>
      <c r="M302" s="296"/>
      <c r="N302" s="296"/>
      <c r="O302" s="301"/>
      <c r="P302" s="457"/>
      <c r="Q302" s="376"/>
      <c r="R302" s="376"/>
      <c r="S302" s="376"/>
      <c r="T302" s="473" t="e">
        <f t="shared" si="70"/>
        <v>#VALUE!</v>
      </c>
      <c r="U302" s="569" t="e">
        <f t="shared" si="71"/>
        <v>#VALUE!</v>
      </c>
      <c r="V302" s="473">
        <f t="shared" si="72"/>
        <v>0</v>
      </c>
      <c r="W302" s="473"/>
      <c r="X302" s="468">
        <f t="shared" si="69"/>
        <v>0</v>
      </c>
      <c r="Y302" s="457"/>
      <c r="Z302" s="286"/>
      <c r="AA302" s="286"/>
      <c r="AB302" s="376" t="str">
        <f>""</f>
        <v/>
      </c>
      <c r="AC302" s="376" t="s">
        <v>95</v>
      </c>
      <c r="AD302" s="376" t="str">
        <f>""</f>
        <v/>
      </c>
      <c r="AE302" s="376" t="str">
        <f>IF('1 Budgetskema (UDFYLDES)'!$D279="","",IF('1 Budgetskema (UDFYLDES)'!$D279="Forsknings- og videnformidlingsinstitution","","Støtte til innovationsklynger"))</f>
        <v/>
      </c>
      <c r="AF302" s="462" t="str">
        <f>""</f>
        <v/>
      </c>
      <c r="AG302" s="457" t="str">
        <f>IF(NOT(ISERROR(MATCH("Selvfinansieret",B$289,0))),"",IF(NOT(ISERROR(MATCH(B$289,{"ABER"},0))),$AD302,IF(NOT(ISERROR(MATCH(B$289,{"GBER"},0))),$AE302,IF(NOT(ISERROR(MATCH(B$289,{"FIBER"},0))),$AF302,IF(NOT(ISERROR(MATCH(B$289,{"Ej statsstøtte"},0))),$AB302,IF(NOT(ISERROR(MATCH(B$289,{"De minimis (Landbrug)"},0))),$AC302,IF(NOT(ISERROR(MATCH(B$289,{"De minimis (Generel)"},0))),$AC302,IF(NOT(ISERROR(MATCH(B$289,{"De minimis (Fiskeri og akvakultur)"},0))),$AC302,""))))))))</f>
        <v/>
      </c>
      <c r="AH302" s="300" t="str">
        <f>IF(OR('1 Budgetskema (UDFYLDES)'!$D279="",'1 Budgetskema (UDFYLDES)'!$D279="Offentlig institution"),"",IF(OR('1 Budgetskema (UDFYLDES)'!$D279="Forsknings- og videnformidlingsinstitution",'1 Budgetskema (UDFYLDES)'!$D279="Stor virksomhed"),$AI304,"De minimis (Fiskeri og akvakultur)"))</f>
        <v/>
      </c>
      <c r="AI302" s="247" t="s">
        <v>64</v>
      </c>
      <c r="AJ302" s="391"/>
      <c r="AK302" s="402"/>
      <c r="AL302" s="402"/>
      <c r="AM302" s="402"/>
      <c r="AN302" s="402"/>
      <c r="AO302" s="402"/>
      <c r="AP302" s="402"/>
      <c r="AQ302" s="402"/>
      <c r="AR302" s="402"/>
      <c r="AS302" s="402"/>
      <c r="AT302" s="402"/>
      <c r="AU302" s="402"/>
      <c r="AV302" s="402"/>
      <c r="AW302" s="402"/>
      <c r="AX302" s="402"/>
      <c r="AY302" s="402"/>
      <c r="AZ302" s="402"/>
      <c r="BA302" s="402"/>
      <c r="BB302" s="402"/>
      <c r="BC302" s="402"/>
      <c r="BD302" s="402"/>
      <c r="BE302" s="402"/>
      <c r="BF302" s="402"/>
      <c r="BG302" s="402"/>
      <c r="BH302" s="402"/>
      <c r="BI302" s="402"/>
      <c r="BJ302" s="402"/>
      <c r="BK302" s="402"/>
      <c r="BL302" s="402"/>
      <c r="BM302" s="402"/>
      <c r="BN302" s="402"/>
      <c r="BO302" s="402"/>
    </row>
    <row r="303" spans="1:67" s="2" customFormat="1" ht="15.75" thickBot="1">
      <c r="A303" s="549" t="s">
        <v>426</v>
      </c>
      <c r="B303" s="280">
        <f>B302</f>
        <v>0</v>
      </c>
      <c r="C303" s="552">
        <f>'1 Budgetskema (UDFYLDES)'!E281</f>
        <v>0</v>
      </c>
      <c r="D303" s="552">
        <f>'1 Budgetskema (UDFYLDES)'!F281</f>
        <v>0</v>
      </c>
      <c r="E303" s="283">
        <f>SUM(B293+B294+B295+B296-B297-B298+B299)</f>
        <v>0</v>
      </c>
      <c r="F303" s="189"/>
      <c r="G303" s="430"/>
      <c r="H303" s="430"/>
      <c r="I303" s="474"/>
      <c r="J303" s="493" t="s">
        <v>430</v>
      </c>
      <c r="K303" s="299"/>
      <c r="L303" s="299"/>
      <c r="M303" s="299"/>
      <c r="N303" s="299"/>
      <c r="O303" s="301"/>
      <c r="P303" s="457"/>
      <c r="Q303" s="376"/>
      <c r="R303" s="376"/>
      <c r="S303" s="376"/>
      <c r="T303" s="473"/>
      <c r="U303" s="473"/>
      <c r="V303" s="473"/>
      <c r="W303" s="473"/>
      <c r="X303" s="468"/>
      <c r="Y303" s="457"/>
      <c r="Z303" s="300"/>
      <c r="AA303" s="300"/>
      <c r="AB303" s="376" t="str">
        <f>""</f>
        <v/>
      </c>
      <c r="AC303" s="376" t="s">
        <v>86</v>
      </c>
      <c r="AD303" s="462" t="str">
        <f>""</f>
        <v/>
      </c>
      <c r="AE303" s="376" t="str">
        <f>IF('1 Budgetskema (UDFYLDES)'!$D279="","",IF(OR('1 Budgetskema (UDFYLDES)'!$D279="Forsknings- og videnformidlingsinstitution",'1 Budgetskema (UDFYLDES)'!$D279="Stor virksomhed"),"","Konsulentbistand"))</f>
        <v/>
      </c>
      <c r="AF303" s="462" t="str">
        <f>""</f>
        <v/>
      </c>
      <c r="AG303" s="457" t="str">
        <f>IF(NOT(ISERROR(MATCH("Selvfinansieret",B$289,0))),"",IF(NOT(ISERROR(MATCH(B$289,{"ABER"},0))),$AD303,IF(NOT(ISERROR(MATCH(B$289,{"GBER"},0))),$AE303,IF(NOT(ISERROR(MATCH(B$289,{"FIBER"},0))),$AF303,IF(NOT(ISERROR(MATCH(B$289,{"Ej statsstøtte"},0))),$AB303,IF(NOT(ISERROR(MATCH(B$289,{"De minimis (Landbrug)"},0))),$AC303,IF(NOT(ISERROR(MATCH(B$289,{"De minimis (Generel)"},0))),$AC303,IF(NOT(ISERROR(MATCH(B$289,{"De minimis (Fiskeri og akvakultur)"},0))),$AC303,""))))))))</f>
        <v/>
      </c>
      <c r="AH303" s="300" t="str">
        <f>IF(OR('1 Budgetskema (UDFYLDES)'!$D279="",'1 Budgetskema (UDFYLDES)'!$D279="Offentlig institution",'1 Budgetskema (UDFYLDES)'!$D279="Forsknings- og videnformidlingsinstitution",'1 Budgetskema (UDFYLDES)'!$D279="Stor virksomhed"),"","Selvfinansieret")</f>
        <v/>
      </c>
      <c r="AI303" s="247" t="s">
        <v>115</v>
      </c>
      <c r="AJ303" s="391"/>
      <c r="AK303" s="402"/>
      <c r="AL303" s="402"/>
      <c r="AM303" s="402"/>
      <c r="AN303" s="402"/>
      <c r="AO303" s="402"/>
      <c r="AP303" s="402"/>
      <c r="AQ303" s="402"/>
      <c r="AR303" s="402"/>
      <c r="AS303" s="402"/>
      <c r="AT303" s="402"/>
      <c r="AU303" s="402"/>
      <c r="AV303" s="402"/>
      <c r="AW303" s="402"/>
      <c r="AX303" s="402"/>
      <c r="AY303" s="402"/>
      <c r="AZ303" s="402"/>
      <c r="BA303" s="402"/>
      <c r="BB303" s="402"/>
      <c r="BC303" s="402"/>
      <c r="BD303" s="402"/>
      <c r="BE303" s="402"/>
      <c r="BF303" s="402"/>
      <c r="BG303" s="402"/>
      <c r="BH303" s="402"/>
      <c r="BI303" s="402"/>
      <c r="BJ303" s="402"/>
      <c r="BK303" s="402"/>
      <c r="BL303" s="402"/>
      <c r="BM303" s="402"/>
      <c r="BN303" s="402"/>
      <c r="BO303" s="402"/>
    </row>
    <row r="304" spans="1:67" s="2" customFormat="1" ht="15.75" thickBot="1">
      <c r="A304" s="393"/>
      <c r="B304" s="394"/>
      <c r="C304" s="394"/>
      <c r="D304" s="394"/>
      <c r="E304" s="408"/>
      <c r="F304" s="407"/>
      <c r="G304" s="430"/>
      <c r="H304" s="430"/>
      <c r="I304" s="474"/>
      <c r="J304" s="299" t="b">
        <f>OR(AND('1 Budgetskema (UDFYLDES)'!A279&gt;1,'1 Budgetskema (UDFYLDES)'!A279&lt;1000000000),'1 Budgetskema (UDFYLDES)'!A279&gt;9999999999)</f>
        <v>0</v>
      </c>
      <c r="K304" s="299"/>
      <c r="L304" s="299"/>
      <c r="M304" s="299"/>
      <c r="N304" s="299"/>
      <c r="O304" s="301"/>
      <c r="P304" s="457"/>
      <c r="Q304" s="376"/>
      <c r="R304" s="376"/>
      <c r="S304" s="376"/>
      <c r="T304" s="473"/>
      <c r="U304" s="473"/>
      <c r="V304" s="473"/>
      <c r="W304" s="473"/>
      <c r="X304" s="468"/>
      <c r="Y304" s="457"/>
      <c r="Z304" s="285"/>
      <c r="AA304" s="291"/>
      <c r="AB304" s="286" t="str">
        <f>""</f>
        <v/>
      </c>
      <c r="AC304" s="376" t="s">
        <v>87</v>
      </c>
      <c r="AD304" s="247" t="str">
        <f>""</f>
        <v/>
      </c>
      <c r="AE304" s="376" t="str">
        <f>IF('1 Budgetskema (UDFYLDES)'!$D279="","",IF(OR('1 Budgetskema (UDFYLDES)'!$D279="Forsknings- og videnformidlingsinstitution",'1 Budgetskema (UDFYLDES)'!$D279="Stor virksomhed"),"","Deltagelse i messer"))</f>
        <v/>
      </c>
      <c r="AF304" s="462" t="str">
        <f>""</f>
        <v/>
      </c>
      <c r="AG304" s="457" t="str">
        <f>IF(NOT(ISERROR(MATCH("Selvfinansieret",B$289,0))),"",IF(NOT(ISERROR(MATCH(B$289,{"ABER"},0))),$AD304,IF(NOT(ISERROR(MATCH(B$289,{"GBER"},0))),$AE304,IF(NOT(ISERROR(MATCH(B$289,{"FIBER"},0))),$AF304,IF(NOT(ISERROR(MATCH(B$289,{"Ej statsstøtte"},0))),$AB304,IF(NOT(ISERROR(MATCH(B$289,{"De minimis (Landbrug)"},0))),$AC304,IF(NOT(ISERROR(MATCH(B$289,{"De minimis (Generel)"},0))),$AC304,IF(NOT(ISERROR(MATCH(B$289,{"De minimis (Fiskeri og akvakultur)"},0))),$AC304,""))))))))</f>
        <v/>
      </c>
      <c r="AH304" s="300"/>
      <c r="AI304" s="247" t="s">
        <v>107</v>
      </c>
      <c r="AJ304" s="391"/>
      <c r="AK304" s="402"/>
      <c r="AL304" s="402"/>
      <c r="AM304" s="402"/>
      <c r="AN304" s="402"/>
      <c r="AO304" s="402"/>
      <c r="AP304" s="402"/>
      <c r="AQ304" s="402"/>
      <c r="AR304" s="402"/>
      <c r="AS304" s="402"/>
      <c r="AT304" s="402"/>
      <c r="AU304" s="402"/>
      <c r="AV304" s="402"/>
      <c r="AW304" s="402"/>
      <c r="AX304" s="402"/>
      <c r="AY304" s="402"/>
      <c r="AZ304" s="402"/>
      <c r="BA304" s="402"/>
      <c r="BB304" s="402"/>
      <c r="BC304" s="402"/>
      <c r="BD304" s="402"/>
      <c r="BE304" s="402"/>
      <c r="BF304" s="402"/>
      <c r="BG304" s="402"/>
      <c r="BH304" s="402"/>
      <c r="BI304" s="402"/>
      <c r="BJ304" s="402"/>
      <c r="BK304" s="402"/>
      <c r="BL304" s="402"/>
      <c r="BM304" s="402"/>
      <c r="BN304" s="402"/>
      <c r="BO304" s="402"/>
    </row>
    <row r="305" spans="1:67" s="2" customFormat="1" ht="15">
      <c r="A305" s="396"/>
      <c r="B305" s="397"/>
      <c r="C305" s="397"/>
      <c r="D305" s="397"/>
      <c r="E305" s="523" t="s">
        <v>402</v>
      </c>
      <c r="F305" s="271" t="str">
        <f>F290</f>
        <v/>
      </c>
      <c r="G305" s="430"/>
      <c r="H305" s="430"/>
      <c r="I305" s="474"/>
      <c r="J305" s="474"/>
      <c r="K305" s="299"/>
      <c r="L305" s="299"/>
      <c r="M305" s="299"/>
      <c r="N305" s="299"/>
      <c r="O305" s="299"/>
      <c r="P305" s="301"/>
      <c r="Q305" s="376"/>
      <c r="R305" s="376"/>
      <c r="S305" s="376"/>
      <c r="T305" s="473"/>
      <c r="U305" s="473"/>
      <c r="V305" s="473"/>
      <c r="W305" s="473"/>
      <c r="X305" s="473"/>
      <c r="Y305" s="457"/>
      <c r="Z305" s="457"/>
      <c r="AA305" s="247"/>
      <c r="AB305" s="286" t="str">
        <f>""</f>
        <v/>
      </c>
      <c r="AC305" s="376" t="s">
        <v>97</v>
      </c>
      <c r="AD305" s="247" t="str">
        <f>""</f>
        <v/>
      </c>
      <c r="AE305" s="247" t="str">
        <f>""</f>
        <v/>
      </c>
      <c r="AF305" s="462" t="str">
        <f>""</f>
        <v/>
      </c>
      <c r="AG305" s="457" t="str">
        <f>IF(NOT(ISERROR(MATCH("Selvfinansieret",B$289,0))),"",IF(NOT(ISERROR(MATCH(B$289,{"ABER"},0))),$AD305,IF(NOT(ISERROR(MATCH(B$289,{"GBER"},0))),$AE305,IF(NOT(ISERROR(MATCH(B$289,{"FIBER"},0))),$AF305,IF(NOT(ISERROR(MATCH(B$289,{"Ej statsstøtte"},0))),$AB305,IF(NOT(ISERROR(MATCH(B$289,{"De minimis (Landbrug)"},0))),$AC305,IF(NOT(ISERROR(MATCH(B$289,{"De minimis (Generel)"},0))),$AC305,IF(NOT(ISERROR(MATCH(B$289,{"De minimis (Fiskeri og akvakultur)"},0))),$AC305,""))))))))</f>
        <v/>
      </c>
      <c r="AH305" s="247"/>
      <c r="AI305" s="247"/>
      <c r="AJ305" s="391"/>
      <c r="AK305" s="402"/>
      <c r="AL305" s="402"/>
      <c r="AM305" s="402"/>
      <c r="AN305" s="402"/>
      <c r="AO305" s="402"/>
      <c r="AP305" s="402"/>
      <c r="AQ305" s="402"/>
      <c r="AR305" s="402"/>
      <c r="AS305" s="402"/>
      <c r="AT305" s="402"/>
      <c r="AU305" s="402"/>
      <c r="AV305" s="402"/>
      <c r="AW305" s="402"/>
      <c r="AX305" s="402"/>
      <c r="AY305" s="402"/>
      <c r="AZ305" s="402"/>
      <c r="BA305" s="402"/>
      <c r="BB305" s="402"/>
      <c r="BC305" s="402"/>
      <c r="BD305" s="402"/>
      <c r="BE305" s="402"/>
      <c r="BF305" s="402"/>
      <c r="BG305" s="402"/>
      <c r="BH305" s="402"/>
      <c r="BI305" s="402"/>
      <c r="BJ305" s="402"/>
      <c r="BK305" s="402"/>
      <c r="BL305" s="402"/>
      <c r="BM305" s="402"/>
      <c r="BN305" s="402"/>
      <c r="BO305" s="402"/>
    </row>
    <row r="306" spans="1:67" s="2" customFormat="1" ht="15">
      <c r="A306" s="396"/>
      <c r="B306" s="397"/>
      <c r="C306" s="397"/>
      <c r="D306" s="397"/>
      <c r="E306" s="524" t="s">
        <v>405</v>
      </c>
      <c r="F306" s="272" t="str">
        <f>IFERROR(IF(G291="",G292,IF(G291&lt;=0,0,IF(AND(G291&lt;F291,G292&lt;F291,G291&gt;0,G292&gt;0),(F291-(F291-G291)-(F291-G292)),G291))),"")</f>
        <v/>
      </c>
      <c r="G306" s="430"/>
      <c r="H306" s="430"/>
      <c r="I306" s="474"/>
      <c r="J306" s="474"/>
      <c r="K306" s="299"/>
      <c r="L306" s="299"/>
      <c r="M306" s="299"/>
      <c r="N306" s="299"/>
      <c r="O306" s="299"/>
      <c r="P306" s="301"/>
      <c r="Q306" s="376"/>
      <c r="R306" s="376"/>
      <c r="S306" s="376"/>
      <c r="T306" s="473"/>
      <c r="U306" s="473"/>
      <c r="V306" s="473"/>
      <c r="W306" s="473"/>
      <c r="X306" s="473"/>
      <c r="Y306" s="457"/>
      <c r="Z306" s="247"/>
      <c r="AA306" s="247"/>
      <c r="AB306" s="286" t="str">
        <f>""</f>
        <v/>
      </c>
      <c r="AC306" s="376" t="s">
        <v>109</v>
      </c>
      <c r="AD306" s="247" t="str">
        <f>""</f>
        <v/>
      </c>
      <c r="AE306" s="247" t="str">
        <f>""</f>
        <v/>
      </c>
      <c r="AF306" s="462" t="str">
        <f>""</f>
        <v/>
      </c>
      <c r="AG306" s="457" t="str">
        <f>IF(NOT(ISERROR(MATCH("Selvfinansieret",B$289,0))),"",IF(NOT(ISERROR(MATCH(B$289,{"ABER"},0))),$AD306,IF(NOT(ISERROR(MATCH(B$289,{"GBER"},0))),$AE306,IF(NOT(ISERROR(MATCH(B$289,{"FIBER"},0))),$AF306,IF(NOT(ISERROR(MATCH(B$289,{"Ej statsstøtte"},0))),$AB306,IF(NOT(ISERROR(MATCH(B$289,{"De minimis (Landbrug)"},0))),$AC306,IF(NOT(ISERROR(MATCH(B$289,{"De minimis (Generel)"},0))),$AC306,IF(NOT(ISERROR(MATCH(B$289,{"De minimis (Fiskeri og akvakultur)"},0))),$AC306,""))))))))</f>
        <v/>
      </c>
      <c r="AH306" s="247"/>
      <c r="AI306" s="247"/>
      <c r="AJ306" s="391"/>
      <c r="AK306" s="402"/>
      <c r="AL306" s="402"/>
      <c r="AM306" s="402"/>
      <c r="AN306" s="402"/>
      <c r="AO306" s="402"/>
      <c r="AP306" s="402"/>
      <c r="AQ306" s="402"/>
      <c r="AR306" s="402"/>
      <c r="AS306" s="402"/>
      <c r="AT306" s="402"/>
      <c r="AU306" s="402"/>
      <c r="AV306" s="402"/>
      <c r="AW306" s="402"/>
      <c r="AX306" s="402"/>
      <c r="AY306" s="402"/>
      <c r="AZ306" s="402"/>
      <c r="BA306" s="402"/>
      <c r="BB306" s="402"/>
      <c r="BC306" s="402"/>
      <c r="BD306" s="402"/>
      <c r="BE306" s="402"/>
      <c r="BF306" s="402"/>
      <c r="BG306" s="402"/>
      <c r="BH306" s="402"/>
      <c r="BI306" s="402"/>
      <c r="BJ306" s="402"/>
      <c r="BK306" s="402"/>
      <c r="BL306" s="402"/>
      <c r="BM306" s="402"/>
      <c r="BN306" s="402"/>
      <c r="BO306" s="402"/>
    </row>
    <row r="307" spans="1:67" ht="15">
      <c r="A307" s="406"/>
      <c r="B307" s="400"/>
      <c r="C307" s="400"/>
      <c r="D307" s="400"/>
      <c r="E307" s="525" t="s">
        <v>404</v>
      </c>
      <c r="F307" s="265" t="str">
        <f>IF($F288="","",IF($F288="Forsknings- og videnformidlingsinstitution",0.44,0.3))</f>
        <v/>
      </c>
      <c r="G307" s="431"/>
      <c r="H307" s="431"/>
      <c r="I307" s="475"/>
      <c r="J307" s="475"/>
      <c r="K307" s="304"/>
      <c r="L307" s="304"/>
      <c r="M307" s="304"/>
      <c r="N307" s="304"/>
      <c r="O307" s="304"/>
      <c r="P307" s="457"/>
      <c r="Q307" s="376"/>
      <c r="R307" s="376"/>
      <c r="S307" s="376"/>
      <c r="T307" s="473"/>
      <c r="U307" s="473"/>
      <c r="V307" s="473"/>
      <c r="W307" s="473"/>
      <c r="X307" s="473"/>
      <c r="Y307" s="247"/>
      <c r="Z307" s="247"/>
      <c r="AA307" s="247"/>
      <c r="AB307" s="247"/>
      <c r="AC307" s="247"/>
      <c r="AD307" s="247"/>
      <c r="AE307" s="247"/>
      <c r="AF307" s="247"/>
      <c r="AG307" s="247"/>
      <c r="AH307" s="247"/>
      <c r="AI307" s="247"/>
      <c r="AJ307" s="391"/>
      <c r="AK307" s="402"/>
      <c r="AL307" s="402"/>
      <c r="AM307" s="402"/>
      <c r="AN307" s="402"/>
      <c r="AO307" s="402"/>
      <c r="AP307" s="402"/>
      <c r="AQ307" s="402"/>
      <c r="AR307" s="402"/>
      <c r="AS307" s="402"/>
      <c r="AT307" s="402"/>
      <c r="AU307" s="402"/>
      <c r="AV307" s="402"/>
      <c r="AW307" s="402"/>
      <c r="AX307" s="402"/>
      <c r="AY307" s="402"/>
      <c r="AZ307" s="402"/>
      <c r="BA307" s="402"/>
      <c r="BB307" s="402"/>
      <c r="BC307" s="402"/>
      <c r="BD307" s="402"/>
      <c r="BE307" s="402"/>
      <c r="BF307" s="402"/>
      <c r="BG307" s="402"/>
      <c r="BH307" s="402"/>
      <c r="BI307" s="402"/>
      <c r="BJ307" s="402"/>
      <c r="BK307" s="402"/>
      <c r="BL307" s="402"/>
      <c r="BM307" s="402"/>
      <c r="BN307" s="402"/>
      <c r="BO307" s="402"/>
    </row>
    <row r="308" spans="1:67" ht="15.75" thickBot="1">
      <c r="A308" s="447" t="s">
        <v>51</v>
      </c>
      <c r="B308" s="448">
        <f>IFERROR(E302/$E$15,0)</f>
        <v>0</v>
      </c>
      <c r="C308" s="400"/>
      <c r="D308" s="400"/>
      <c r="E308" s="526" t="s">
        <v>403</v>
      </c>
      <c r="F308" s="266">
        <f>'1 Budgetskema (UDFYLDES)'!$C303</f>
        <v>0</v>
      </c>
      <c r="G308" s="431"/>
      <c r="H308" s="431"/>
      <c r="I308" s="475"/>
      <c r="J308" s="475"/>
      <c r="K308" s="304"/>
      <c r="L308" s="304"/>
      <c r="M308" s="304"/>
      <c r="N308" s="304"/>
      <c r="O308" s="304"/>
      <c r="P308" s="457"/>
      <c r="Q308" s="376"/>
      <c r="R308" s="376"/>
      <c r="S308" s="376"/>
      <c r="T308" s="473"/>
      <c r="U308" s="473"/>
      <c r="V308" s="473"/>
      <c r="W308" s="473"/>
      <c r="X308" s="473"/>
      <c r="Y308" s="247"/>
      <c r="Z308" s="247"/>
      <c r="AA308" s="247"/>
      <c r="AB308" s="247"/>
      <c r="AC308" s="247"/>
      <c r="AD308" s="247"/>
      <c r="AE308" s="247"/>
      <c r="AF308" s="247"/>
      <c r="AG308" s="247"/>
      <c r="AH308" s="247"/>
      <c r="AI308" s="247"/>
      <c r="AJ308" s="391"/>
      <c r="AK308" s="402"/>
      <c r="AL308" s="402"/>
      <c r="AM308" s="402"/>
      <c r="AN308" s="402"/>
      <c r="AO308" s="402"/>
      <c r="AP308" s="402"/>
      <c r="AQ308" s="402"/>
      <c r="AR308" s="402"/>
      <c r="AS308" s="402"/>
      <c r="AT308" s="402"/>
      <c r="AU308" s="402"/>
      <c r="AV308" s="402"/>
      <c r="AW308" s="402"/>
      <c r="AX308" s="402"/>
      <c r="AY308" s="402"/>
      <c r="AZ308" s="402"/>
      <c r="BA308" s="402"/>
      <c r="BB308" s="402"/>
      <c r="BC308" s="402"/>
      <c r="BD308" s="402"/>
      <c r="BE308" s="402"/>
      <c r="BF308" s="402"/>
      <c r="BG308" s="402"/>
      <c r="BH308" s="402"/>
      <c r="BI308" s="402"/>
      <c r="BJ308" s="402"/>
      <c r="BK308" s="402"/>
      <c r="BL308" s="402"/>
      <c r="BM308" s="402"/>
      <c r="BN308" s="402"/>
      <c r="BO308" s="402"/>
    </row>
    <row r="309" spans="1:67" ht="15.75" thickBot="1">
      <c r="A309" s="398"/>
      <c r="B309" s="399"/>
      <c r="C309" s="391"/>
      <c r="D309" s="391"/>
      <c r="E309" s="409"/>
      <c r="F309" s="391"/>
      <c r="G309" s="431"/>
      <c r="H309" s="431"/>
      <c r="I309" s="475"/>
      <c r="J309" s="475"/>
      <c r="K309" s="304"/>
      <c r="L309" s="304"/>
      <c r="M309" s="304"/>
      <c r="N309" s="304"/>
      <c r="O309" s="304"/>
      <c r="P309" s="457"/>
      <c r="Q309" s="376"/>
      <c r="R309" s="376"/>
      <c r="S309" s="376"/>
      <c r="T309" s="473"/>
      <c r="U309" s="473"/>
      <c r="V309" s="473"/>
      <c r="W309" s="473"/>
      <c r="X309" s="473"/>
      <c r="Y309" s="247"/>
      <c r="Z309" s="247"/>
      <c r="AA309" s="247"/>
      <c r="AB309" s="247"/>
      <c r="AC309" s="376"/>
      <c r="AD309" s="247"/>
      <c r="AE309" s="247"/>
      <c r="AF309" s="247"/>
      <c r="AG309" s="247"/>
      <c r="AH309" s="247"/>
      <c r="AI309" s="247"/>
      <c r="AJ309" s="391"/>
      <c r="AK309" s="402"/>
      <c r="AL309" s="402"/>
      <c r="AM309" s="402"/>
      <c r="AN309" s="402"/>
      <c r="AO309" s="402"/>
      <c r="AP309" s="402"/>
      <c r="AQ309" s="402"/>
      <c r="AR309" s="402"/>
      <c r="AS309" s="402"/>
      <c r="AT309" s="402"/>
      <c r="AU309" s="402"/>
      <c r="AV309" s="402"/>
      <c r="AW309" s="402"/>
      <c r="AX309" s="402"/>
      <c r="AY309" s="402"/>
      <c r="AZ309" s="402"/>
      <c r="BA309" s="402"/>
      <c r="BB309" s="402"/>
      <c r="BC309" s="402"/>
      <c r="BD309" s="402"/>
      <c r="BE309" s="402"/>
      <c r="BF309" s="402"/>
      <c r="BG309" s="402"/>
      <c r="BH309" s="402"/>
      <c r="BI309" s="402"/>
      <c r="BJ309" s="402"/>
      <c r="BK309" s="402"/>
      <c r="BL309" s="402"/>
      <c r="BM309" s="402"/>
      <c r="BN309" s="402"/>
      <c r="BO309" s="402"/>
    </row>
    <row r="310" spans="1:67" ht="15" hidden="1">
      <c r="A310" s="398"/>
      <c r="B310" s="399"/>
      <c r="C310" s="391"/>
      <c r="D310" s="391"/>
      <c r="E310" s="409"/>
      <c r="F310" s="391"/>
      <c r="G310" s="431"/>
      <c r="H310" s="431"/>
      <c r="I310" s="475"/>
      <c r="J310" s="475"/>
      <c r="K310" s="304"/>
      <c r="L310" s="304"/>
      <c r="M310" s="304"/>
      <c r="N310" s="304"/>
      <c r="O310" s="304"/>
      <c r="P310" s="457"/>
      <c r="Q310" s="376"/>
      <c r="R310" s="376"/>
      <c r="S310" s="376"/>
      <c r="T310" s="473"/>
      <c r="U310" s="473"/>
      <c r="V310" s="473"/>
      <c r="W310" s="473"/>
      <c r="X310" s="473"/>
      <c r="Y310" s="247"/>
      <c r="Z310" s="247"/>
      <c r="AA310" s="247"/>
      <c r="AB310" s="247"/>
      <c r="AC310" s="376"/>
      <c r="AD310" s="247"/>
      <c r="AE310" s="247"/>
      <c r="AF310" s="247"/>
      <c r="AG310" s="247"/>
      <c r="AH310" s="247"/>
      <c r="AI310" s="247"/>
      <c r="AJ310" s="391"/>
      <c r="AK310" s="402"/>
      <c r="AL310" s="402"/>
      <c r="AM310" s="402"/>
      <c r="AN310" s="402"/>
      <c r="AO310" s="402"/>
      <c r="AP310" s="402"/>
      <c r="AQ310" s="402"/>
      <c r="AR310" s="402"/>
      <c r="AS310" s="402"/>
      <c r="AT310" s="402"/>
      <c r="AU310" s="402"/>
      <c r="AV310" s="402"/>
      <c r="AW310" s="402"/>
      <c r="AX310" s="402"/>
      <c r="AY310" s="402"/>
      <c r="AZ310" s="402"/>
      <c r="BA310" s="402"/>
      <c r="BB310" s="402"/>
      <c r="BC310" s="402"/>
      <c r="BD310" s="402"/>
      <c r="BE310" s="402"/>
      <c r="BF310" s="402"/>
      <c r="BG310" s="402"/>
      <c r="BH310" s="402"/>
      <c r="BI310" s="402"/>
      <c r="BJ310" s="402"/>
      <c r="BK310" s="402"/>
      <c r="BL310" s="402"/>
      <c r="BM310" s="402"/>
      <c r="BN310" s="402"/>
      <c r="BO310" s="402"/>
    </row>
    <row r="311" spans="1:67" ht="15" hidden="1">
      <c r="A311" s="398"/>
      <c r="B311" s="399"/>
      <c r="C311" s="391"/>
      <c r="D311" s="391"/>
      <c r="E311" s="409"/>
      <c r="F311" s="391"/>
      <c r="G311" s="431"/>
      <c r="H311" s="431"/>
      <c r="I311" s="475"/>
      <c r="J311" s="475"/>
      <c r="K311" s="304"/>
      <c r="L311" s="304"/>
      <c r="M311" s="304"/>
      <c r="N311" s="304"/>
      <c r="O311" s="304"/>
      <c r="P311" s="457"/>
      <c r="Q311" s="376"/>
      <c r="R311" s="376"/>
      <c r="S311" s="376"/>
      <c r="T311" s="473"/>
      <c r="U311" s="473"/>
      <c r="V311" s="473"/>
      <c r="W311" s="473"/>
      <c r="X311" s="473"/>
      <c r="Y311" s="247"/>
      <c r="Z311" s="247"/>
      <c r="AA311" s="247"/>
      <c r="AB311" s="247"/>
      <c r="AC311" s="376"/>
      <c r="AD311" s="247"/>
      <c r="AE311" s="247"/>
      <c r="AF311" s="247"/>
      <c r="AG311" s="247"/>
      <c r="AH311" s="247"/>
      <c r="AI311" s="247"/>
      <c r="AJ311" s="391"/>
      <c r="AK311" s="402"/>
      <c r="AL311" s="402"/>
      <c r="AM311" s="402"/>
      <c r="AN311" s="402"/>
      <c r="AO311" s="402"/>
      <c r="AP311" s="402"/>
      <c r="AQ311" s="402"/>
      <c r="AR311" s="402"/>
      <c r="AS311" s="402"/>
      <c r="AT311" s="402"/>
      <c r="AU311" s="402"/>
      <c r="AV311" s="402"/>
      <c r="AW311" s="402"/>
      <c r="AX311" s="402"/>
      <c r="AY311" s="402"/>
      <c r="AZ311" s="402"/>
      <c r="BA311" s="402"/>
      <c r="BB311" s="402"/>
      <c r="BC311" s="402"/>
      <c r="BD311" s="402"/>
      <c r="BE311" s="402"/>
      <c r="BF311" s="402"/>
      <c r="BG311" s="402"/>
      <c r="BH311" s="402"/>
      <c r="BI311" s="402"/>
      <c r="BJ311" s="402"/>
      <c r="BK311" s="402"/>
      <c r="BL311" s="402"/>
      <c r="BM311" s="402"/>
      <c r="BN311" s="402"/>
      <c r="BO311" s="402"/>
    </row>
    <row r="312" spans="1:67" ht="15" hidden="1">
      <c r="A312" s="398"/>
      <c r="B312" s="399"/>
      <c r="C312" s="391"/>
      <c r="D312" s="391"/>
      <c r="E312" s="409"/>
      <c r="F312" s="391"/>
      <c r="G312" s="431"/>
      <c r="H312" s="431"/>
      <c r="I312" s="475"/>
      <c r="J312" s="475"/>
      <c r="K312" s="304"/>
      <c r="L312" s="304"/>
      <c r="M312" s="304"/>
      <c r="N312" s="304"/>
      <c r="O312" s="304"/>
      <c r="P312" s="457"/>
      <c r="Q312" s="376"/>
      <c r="R312" s="376"/>
      <c r="S312" s="376"/>
      <c r="T312" s="473"/>
      <c r="U312" s="473"/>
      <c r="V312" s="473"/>
      <c r="W312" s="473"/>
      <c r="X312" s="473"/>
      <c r="Y312" s="247"/>
      <c r="Z312" s="247"/>
      <c r="AA312" s="247"/>
      <c r="AB312" s="247"/>
      <c r="AC312" s="376"/>
      <c r="AD312" s="247"/>
      <c r="AE312" s="247"/>
      <c r="AF312" s="247"/>
      <c r="AG312" s="247"/>
      <c r="AH312" s="247"/>
      <c r="AI312" s="247"/>
      <c r="AJ312" s="391"/>
      <c r="AK312" s="402"/>
      <c r="AL312" s="402"/>
      <c r="AM312" s="402"/>
      <c r="AN312" s="402"/>
      <c r="AO312" s="402"/>
      <c r="AP312" s="402"/>
      <c r="AQ312" s="402"/>
      <c r="AR312" s="402"/>
      <c r="AS312" s="402"/>
      <c r="AT312" s="402"/>
      <c r="AU312" s="402"/>
      <c r="AV312" s="402"/>
      <c r="AW312" s="402"/>
      <c r="AX312" s="402"/>
      <c r="AY312" s="402"/>
      <c r="AZ312" s="402"/>
      <c r="BA312" s="402"/>
      <c r="BB312" s="402"/>
      <c r="BC312" s="402"/>
      <c r="BD312" s="402"/>
      <c r="BE312" s="402"/>
      <c r="BF312" s="402"/>
      <c r="BG312" s="402"/>
      <c r="BH312" s="402"/>
      <c r="BI312" s="402"/>
      <c r="BJ312" s="402"/>
      <c r="BK312" s="402"/>
      <c r="BL312" s="402"/>
      <c r="BM312" s="402"/>
      <c r="BN312" s="402"/>
      <c r="BO312" s="402"/>
    </row>
    <row r="313" spans="1:67" ht="15" hidden="1">
      <c r="A313" s="398"/>
      <c r="B313" s="399"/>
      <c r="C313" s="391"/>
      <c r="D313" s="391"/>
      <c r="E313" s="409"/>
      <c r="F313" s="391"/>
      <c r="G313" s="431"/>
      <c r="H313" s="431"/>
      <c r="I313" s="475"/>
      <c r="J313" s="475"/>
      <c r="K313" s="304"/>
      <c r="L313" s="304"/>
      <c r="M313" s="304"/>
      <c r="N313" s="304"/>
      <c r="O313" s="304"/>
      <c r="P313" s="457"/>
      <c r="Q313" s="376"/>
      <c r="R313" s="376"/>
      <c r="S313" s="376"/>
      <c r="T313" s="473"/>
      <c r="U313" s="473"/>
      <c r="V313" s="473"/>
      <c r="W313" s="473"/>
      <c r="X313" s="473"/>
      <c r="Y313" s="247"/>
      <c r="Z313" s="247"/>
      <c r="AA313" s="247"/>
      <c r="AB313" s="247"/>
      <c r="AC313" s="376"/>
      <c r="AD313" s="247"/>
      <c r="AE313" s="247"/>
      <c r="AF313" s="247"/>
      <c r="AG313" s="247"/>
      <c r="AH313" s="247"/>
      <c r="AI313" s="247"/>
      <c r="AJ313" s="391"/>
      <c r="AK313" s="402"/>
      <c r="AL313" s="402"/>
      <c r="AM313" s="402"/>
      <c r="AN313" s="402"/>
      <c r="AO313" s="402"/>
      <c r="AP313" s="402"/>
      <c r="AQ313" s="402"/>
      <c r="AR313" s="402"/>
      <c r="AS313" s="402"/>
      <c r="AT313" s="402"/>
      <c r="AU313" s="402"/>
      <c r="AV313" s="402"/>
      <c r="AW313" s="402"/>
      <c r="AX313" s="402"/>
      <c r="AY313" s="402"/>
      <c r="AZ313" s="402"/>
      <c r="BA313" s="402"/>
      <c r="BB313" s="402"/>
      <c r="BC313" s="402"/>
      <c r="BD313" s="402"/>
      <c r="BE313" s="402"/>
      <c r="BF313" s="402"/>
      <c r="BG313" s="402"/>
      <c r="BH313" s="402"/>
      <c r="BI313" s="402"/>
      <c r="BJ313" s="402"/>
      <c r="BK313" s="402"/>
      <c r="BL313" s="402"/>
      <c r="BM313" s="402"/>
      <c r="BN313" s="402"/>
      <c r="BO313" s="402"/>
    </row>
    <row r="314" spans="1:67" ht="15" hidden="1">
      <c r="A314" s="398"/>
      <c r="B314" s="399"/>
      <c r="C314" s="391"/>
      <c r="D314" s="391"/>
      <c r="E314" s="409"/>
      <c r="F314" s="391"/>
      <c r="G314" s="431"/>
      <c r="H314" s="431"/>
      <c r="I314" s="475"/>
      <c r="J314" s="475"/>
      <c r="K314" s="304"/>
      <c r="L314" s="304"/>
      <c r="M314" s="304"/>
      <c r="N314" s="304"/>
      <c r="O314" s="304"/>
      <c r="P314" s="457"/>
      <c r="Q314" s="376"/>
      <c r="R314" s="376"/>
      <c r="S314" s="376"/>
      <c r="T314" s="473"/>
      <c r="U314" s="473"/>
      <c r="V314" s="473"/>
      <c r="W314" s="473"/>
      <c r="X314" s="473"/>
      <c r="Y314" s="247"/>
      <c r="Z314" s="247"/>
      <c r="AA314" s="247"/>
      <c r="AB314" s="247"/>
      <c r="AC314" s="376"/>
      <c r="AD314" s="247"/>
      <c r="AE314" s="247"/>
      <c r="AF314" s="247"/>
      <c r="AG314" s="247"/>
      <c r="AH314" s="247"/>
      <c r="AI314" s="247"/>
      <c r="AJ314" s="391"/>
      <c r="AK314" s="402"/>
      <c r="AL314" s="402"/>
      <c r="AM314" s="402"/>
      <c r="AN314" s="402"/>
      <c r="AO314" s="402"/>
      <c r="AP314" s="402"/>
      <c r="AQ314" s="402"/>
      <c r="AR314" s="402"/>
      <c r="AS314" s="402"/>
      <c r="AT314" s="402"/>
      <c r="AU314" s="402"/>
      <c r="AV314" s="402"/>
      <c r="AW314" s="402"/>
      <c r="AX314" s="402"/>
      <c r="AY314" s="402"/>
      <c r="AZ314" s="402"/>
      <c r="BA314" s="402"/>
      <c r="BB314" s="402"/>
      <c r="BC314" s="402"/>
      <c r="BD314" s="402"/>
      <c r="BE314" s="402"/>
      <c r="BF314" s="402"/>
      <c r="BG314" s="402"/>
      <c r="BH314" s="402"/>
      <c r="BI314" s="402"/>
      <c r="BJ314" s="402"/>
      <c r="BK314" s="402"/>
      <c r="BL314" s="402"/>
      <c r="BM314" s="402"/>
      <c r="BN314" s="402"/>
      <c r="BO314" s="402"/>
    </row>
    <row r="315" spans="1:67" ht="15" hidden="1">
      <c r="A315" s="398"/>
      <c r="B315" s="399"/>
      <c r="C315" s="391"/>
      <c r="D315" s="391"/>
      <c r="E315" s="409"/>
      <c r="F315" s="391"/>
      <c r="G315" s="431"/>
      <c r="H315" s="431"/>
      <c r="I315" s="475"/>
      <c r="J315" s="475"/>
      <c r="K315" s="304"/>
      <c r="L315" s="304"/>
      <c r="M315" s="304"/>
      <c r="N315" s="304"/>
      <c r="O315" s="304"/>
      <c r="P315" s="457"/>
      <c r="Q315" s="376"/>
      <c r="R315" s="376"/>
      <c r="S315" s="376"/>
      <c r="T315" s="473"/>
      <c r="U315" s="473"/>
      <c r="V315" s="473"/>
      <c r="W315" s="473"/>
      <c r="X315" s="473"/>
      <c r="Y315" s="247"/>
      <c r="Z315" s="247"/>
      <c r="AA315" s="247"/>
      <c r="AB315" s="247"/>
      <c r="AC315" s="376"/>
      <c r="AD315" s="247"/>
      <c r="AE315" s="247"/>
      <c r="AF315" s="247"/>
      <c r="AG315" s="247"/>
      <c r="AH315" s="247"/>
      <c r="AI315" s="247"/>
      <c r="AJ315" s="391"/>
      <c r="AK315" s="402"/>
      <c r="AL315" s="402"/>
      <c r="AM315" s="402"/>
      <c r="AN315" s="402"/>
      <c r="AO315" s="402"/>
      <c r="AP315" s="402"/>
      <c r="AQ315" s="402"/>
      <c r="AR315" s="402"/>
      <c r="AS315" s="402"/>
      <c r="AT315" s="402"/>
      <c r="AU315" s="402"/>
      <c r="AV315" s="402"/>
      <c r="AW315" s="402"/>
      <c r="AX315" s="402"/>
      <c r="AY315" s="402"/>
      <c r="AZ315" s="402"/>
      <c r="BA315" s="402"/>
      <c r="BB315" s="402"/>
      <c r="BC315" s="402"/>
      <c r="BD315" s="402"/>
      <c r="BE315" s="402"/>
      <c r="BF315" s="402"/>
      <c r="BG315" s="402"/>
      <c r="BH315" s="402"/>
      <c r="BI315" s="402"/>
      <c r="BJ315" s="402"/>
      <c r="BK315" s="402"/>
      <c r="BL315" s="402"/>
      <c r="BM315" s="402"/>
      <c r="BN315" s="402"/>
      <c r="BO315" s="402"/>
    </row>
    <row r="316" spans="1:67" ht="15" hidden="1">
      <c r="A316" s="398"/>
      <c r="B316" s="399"/>
      <c r="C316" s="391"/>
      <c r="D316" s="391"/>
      <c r="E316" s="409"/>
      <c r="F316" s="391"/>
      <c r="G316" s="431"/>
      <c r="H316" s="431"/>
      <c r="I316" s="475"/>
      <c r="J316" s="475"/>
      <c r="K316" s="304"/>
      <c r="L316" s="304"/>
      <c r="M316" s="304"/>
      <c r="N316" s="304"/>
      <c r="O316" s="304"/>
      <c r="P316" s="457"/>
      <c r="Q316" s="376"/>
      <c r="R316" s="376"/>
      <c r="S316" s="376"/>
      <c r="T316" s="473"/>
      <c r="U316" s="473"/>
      <c r="V316" s="473"/>
      <c r="W316" s="473"/>
      <c r="X316" s="473"/>
      <c r="Y316" s="247"/>
      <c r="Z316" s="247"/>
      <c r="AA316" s="247"/>
      <c r="AB316" s="247"/>
      <c r="AC316" s="376"/>
      <c r="AD316" s="247"/>
      <c r="AE316" s="247"/>
      <c r="AF316" s="247"/>
      <c r="AG316" s="247"/>
      <c r="AH316" s="247"/>
      <c r="AI316" s="247"/>
      <c r="AJ316" s="391"/>
      <c r="AK316" s="402"/>
      <c r="AL316" s="402"/>
      <c r="AM316" s="402"/>
      <c r="AN316" s="402"/>
      <c r="AO316" s="402"/>
      <c r="AP316" s="402"/>
      <c r="AQ316" s="402"/>
      <c r="AR316" s="402"/>
      <c r="AS316" s="402"/>
      <c r="AT316" s="402"/>
      <c r="AU316" s="402"/>
      <c r="AV316" s="402"/>
      <c r="AW316" s="402"/>
      <c r="AX316" s="402"/>
      <c r="AY316" s="402"/>
      <c r="AZ316" s="402"/>
      <c r="BA316" s="402"/>
      <c r="BB316" s="402"/>
      <c r="BC316" s="402"/>
      <c r="BD316" s="402"/>
      <c r="BE316" s="402"/>
      <c r="BF316" s="402"/>
      <c r="BG316" s="402"/>
      <c r="BH316" s="402"/>
      <c r="BI316" s="402"/>
      <c r="BJ316" s="402"/>
      <c r="BK316" s="402"/>
      <c r="BL316" s="402"/>
      <c r="BM316" s="402"/>
      <c r="BN316" s="402"/>
      <c r="BO316" s="402"/>
    </row>
    <row r="317" spans="1:67" ht="15" hidden="1">
      <c r="A317" s="398"/>
      <c r="B317" s="399"/>
      <c r="C317" s="391"/>
      <c r="D317" s="391"/>
      <c r="E317" s="409"/>
      <c r="F317" s="391"/>
      <c r="G317" s="431"/>
      <c r="H317" s="431"/>
      <c r="I317" s="475"/>
      <c r="J317" s="475"/>
      <c r="K317" s="304"/>
      <c r="L317" s="304"/>
      <c r="M317" s="304"/>
      <c r="N317" s="304"/>
      <c r="O317" s="304"/>
      <c r="P317" s="457"/>
      <c r="Q317" s="376"/>
      <c r="R317" s="376"/>
      <c r="S317" s="376"/>
      <c r="T317" s="473"/>
      <c r="U317" s="473"/>
      <c r="V317" s="473"/>
      <c r="W317" s="473"/>
      <c r="X317" s="473"/>
      <c r="Y317" s="247"/>
      <c r="Z317" s="247"/>
      <c r="AA317" s="247"/>
      <c r="AB317" s="247"/>
      <c r="AC317" s="376"/>
      <c r="AD317" s="247"/>
      <c r="AE317" s="247"/>
      <c r="AF317" s="247"/>
      <c r="AG317" s="247"/>
      <c r="AH317" s="247"/>
      <c r="AI317" s="247"/>
      <c r="AJ317" s="391"/>
      <c r="AK317" s="402"/>
      <c r="AL317" s="402"/>
      <c r="AM317" s="402"/>
      <c r="AN317" s="402"/>
      <c r="AO317" s="402"/>
      <c r="AP317" s="402"/>
      <c r="AQ317" s="402"/>
      <c r="AR317" s="402"/>
      <c r="AS317" s="402"/>
      <c r="AT317" s="402"/>
      <c r="AU317" s="402"/>
      <c r="AV317" s="402"/>
      <c r="AW317" s="402"/>
      <c r="AX317" s="402"/>
      <c r="AY317" s="402"/>
      <c r="AZ317" s="402"/>
      <c r="BA317" s="402"/>
      <c r="BB317" s="402"/>
      <c r="BC317" s="402"/>
      <c r="BD317" s="402"/>
      <c r="BE317" s="402"/>
      <c r="BF317" s="402"/>
      <c r="BG317" s="402"/>
      <c r="BH317" s="402"/>
      <c r="BI317" s="402"/>
      <c r="BJ317" s="402"/>
      <c r="BK317" s="402"/>
      <c r="BL317" s="402"/>
      <c r="BM317" s="402"/>
      <c r="BN317" s="402"/>
      <c r="BO317" s="402"/>
    </row>
    <row r="318" spans="1:67" ht="35.1" customHeight="1" thickTop="1">
      <c r="A318" s="382" t="s">
        <v>15</v>
      </c>
      <c r="B318" s="383" t="str">
        <f>IF('1 Budgetskema (UDFYLDES)'!C309="","",'1 Budgetskema (UDFYLDES)'!C309)</f>
        <v/>
      </c>
      <c r="C318" s="722" t="s">
        <v>416</v>
      </c>
      <c r="D318" s="384"/>
      <c r="E318" s="410" t="s">
        <v>18</v>
      </c>
      <c r="F318" s="383" t="str">
        <f>IF('1 Budgetskema (UDFYLDES)'!D309="","",'1 Budgetskema (UDFYLDES)'!D309)</f>
        <v/>
      </c>
      <c r="G318" s="438"/>
      <c r="H318" s="490"/>
      <c r="I318" s="478"/>
      <c r="J318" s="478"/>
      <c r="K318" s="457"/>
      <c r="L318" s="457"/>
      <c r="M318" s="457"/>
      <c r="N318" s="457"/>
      <c r="O318" s="457"/>
      <c r="P318" s="457"/>
      <c r="Q318" s="289"/>
      <c r="R318" s="290"/>
      <c r="S318" s="291"/>
      <c r="T318" s="473"/>
      <c r="U318" s="473"/>
      <c r="V318" s="473"/>
      <c r="W318" s="553"/>
      <c r="X318" s="473"/>
      <c r="Y318" s="247"/>
      <c r="Z318" s="457"/>
      <c r="AA318" s="247"/>
      <c r="AB318" s="247"/>
      <c r="AC318" s="247"/>
      <c r="AD318" s="247"/>
      <c r="AE318" s="457"/>
      <c r="AF318" s="247"/>
      <c r="AG318" s="247"/>
      <c r="AH318" s="247"/>
      <c r="AI318" s="247"/>
      <c r="AJ318" s="391"/>
      <c r="AK318" s="402"/>
      <c r="AL318" s="402"/>
      <c r="AM318" s="402"/>
      <c r="AN318" s="402"/>
      <c r="AO318" s="402"/>
      <c r="AP318" s="402"/>
      <c r="AQ318" s="402"/>
      <c r="AR318" s="402"/>
      <c r="AS318" s="402"/>
      <c r="AT318" s="402"/>
      <c r="AU318" s="402"/>
      <c r="AV318" s="402"/>
      <c r="AW318" s="402"/>
      <c r="AX318" s="402"/>
      <c r="AY318" s="402"/>
      <c r="AZ318" s="402"/>
      <c r="BA318" s="402"/>
      <c r="BB318" s="402"/>
      <c r="BC318" s="402"/>
      <c r="BD318" s="402"/>
      <c r="BE318" s="402"/>
      <c r="BF318" s="402"/>
      <c r="BG318" s="402"/>
      <c r="BH318" s="402"/>
      <c r="BI318" s="402"/>
      <c r="BJ318" s="402"/>
      <c r="BK318" s="402"/>
      <c r="BL318" s="402"/>
      <c r="BM318" s="402"/>
      <c r="BN318" s="402"/>
      <c r="BO318" s="402"/>
    </row>
    <row r="319" spans="1:67" ht="15">
      <c r="A319" s="385" t="s">
        <v>113</v>
      </c>
      <c r="B319" s="386" t="str">
        <f>IF('1 Budgetskema (UDFYLDES)'!E309="","",'1 Budgetskema (UDFYLDES)'!E309)</f>
        <v/>
      </c>
      <c r="C319" s="387"/>
      <c r="D319" s="387"/>
      <c r="E319" s="411" t="s">
        <v>100</v>
      </c>
      <c r="F319" s="386" t="str">
        <f>IF(ISBLANK($F$19),"Projektform skal vælges ved hovedansøger",$F$19)</f>
        <v/>
      </c>
      <c r="G319" s="438"/>
      <c r="H319" s="490"/>
      <c r="I319" s="478"/>
      <c r="J319" s="478"/>
      <c r="K319" s="457"/>
      <c r="L319" s="457"/>
      <c r="M319" s="457"/>
      <c r="N319" s="457"/>
      <c r="O319" s="457"/>
      <c r="P319" s="457"/>
      <c r="Q319" s="289"/>
      <c r="R319" s="290"/>
      <c r="S319" s="460"/>
      <c r="T319" s="473"/>
      <c r="U319" s="473"/>
      <c r="V319" s="473"/>
      <c r="W319" s="553"/>
      <c r="X319" s="554"/>
      <c r="Y319" s="247"/>
      <c r="Z319" s="457"/>
      <c r="AA319" s="247"/>
      <c r="AB319" s="247"/>
      <c r="AC319" s="247"/>
      <c r="AD319" s="247"/>
      <c r="AE319" s="457"/>
      <c r="AF319" s="247"/>
      <c r="AG319" s="247"/>
      <c r="AH319" s="247"/>
      <c r="AI319" s="247"/>
      <c r="AJ319" s="391"/>
      <c r="AK319" s="402"/>
      <c r="AL319" s="402"/>
      <c r="AM319" s="402"/>
      <c r="AN319" s="402"/>
      <c r="AO319" s="402"/>
      <c r="AP319" s="402"/>
      <c r="AQ319" s="402"/>
      <c r="AR319" s="402"/>
      <c r="AS319" s="402"/>
      <c r="AT319" s="402"/>
      <c r="AU319" s="402"/>
      <c r="AV319" s="402"/>
      <c r="AW319" s="402"/>
      <c r="AX319" s="402"/>
      <c r="AY319" s="402"/>
      <c r="AZ319" s="402"/>
      <c r="BA319" s="402"/>
      <c r="BB319" s="402"/>
      <c r="BC319" s="402"/>
      <c r="BD319" s="402"/>
      <c r="BE319" s="402"/>
      <c r="BF319" s="402"/>
      <c r="BG319" s="402"/>
      <c r="BH319" s="402"/>
      <c r="BI319" s="402"/>
      <c r="BJ319" s="402"/>
      <c r="BK319" s="402"/>
      <c r="BL319" s="402"/>
      <c r="BM319" s="402"/>
      <c r="BN319" s="402"/>
      <c r="BO319" s="402"/>
    </row>
    <row r="320" spans="1:67" ht="30">
      <c r="A320" s="385" t="s">
        <v>16</v>
      </c>
      <c r="B320" s="386" t="str">
        <f>IF('1 Budgetskema (UDFYLDES)'!F309="","",'1 Budgetskema (UDFYLDES)'!F309)</f>
        <v/>
      </c>
      <c r="C320" s="441" t="s">
        <v>399</v>
      </c>
      <c r="D320" s="385"/>
      <c r="E320" s="444" t="s">
        <v>17</v>
      </c>
      <c r="F320" s="442" t="str">
        <f>IFERROR(IF(NOT(ISERROR(MATCH(B319,{"ABER"},0))),INDEX(ABER_Tilskudsprocent_liste[#All],MATCH(B320,ABER_Tilskudsprocent_liste[[#All],[Typer af projekter og aktiviteter/ virksomhedsstørrelse]],0),MATCH(Z322,ABER_Tilskudsprocent_liste[#Headers],0)),IF(NOT(ISERROR(MATCH(B319,{"GBER"},0))),INDEX(GEBER_Tilskudsprocent_liste[#All],MATCH(B320,GEBER_Tilskudsprocent_liste[[#All],[Typer af projekter og aktiviteter/ virksomhedsstørrelse]],0),MATCH(Z322,GEBER_Tilskudsprocent_liste[#Headers],0)),IF(NOT(ISERROR(MATCH(B319,{"FIBER"},0))),INDEX(FIBER_Tilskudsprocent_liste[#All],MATCH(B320,FIBER_Tilskudsprocent_liste[[#All],[Typer af projekter og aktiviteter/ virksomhedsstørrelse]],0),MATCH(Z322,FIBER_Tilskudsprocent_liste[#Headers],0)),IF(NOT(ISERROR(MATCH(B319,{"Ej statsstøtte"},0))),INDEX(Liste_Ej_statsstøtte[#All],MATCH(B320,Liste_Ej_statsstøtte[[#All],[Typer af projekter og aktiviteter/ virksomhedsstørrelse]],0),MATCH(Z322,Liste_Ej_statsstøtte[#Headers],0)),"")))),"")</f>
        <v/>
      </c>
      <c r="G320" s="433" t="s">
        <v>119</v>
      </c>
      <c r="H320" s="491"/>
      <c r="I320" s="478" t="s">
        <v>122</v>
      </c>
      <c r="J320" s="478"/>
      <c r="K320" s="457"/>
      <c r="L320" s="457"/>
      <c r="M320" s="457"/>
      <c r="N320" s="457"/>
      <c r="O320" s="457"/>
      <c r="P320" s="457"/>
      <c r="Q320" s="313"/>
      <c r="R320" s="294"/>
      <c r="S320" s="460"/>
      <c r="T320" s="555" t="s">
        <v>352</v>
      </c>
      <c r="U320" s="555" t="s">
        <v>352</v>
      </c>
      <c r="V320" s="555" t="s">
        <v>352</v>
      </c>
      <c r="W320" s="555" t="s">
        <v>352</v>
      </c>
      <c r="X320" s="555" t="s">
        <v>352</v>
      </c>
      <c r="Y320" s="464" t="s">
        <v>352</v>
      </c>
      <c r="Z320" s="464" t="s">
        <v>352</v>
      </c>
      <c r="AA320" s="464" t="s">
        <v>352</v>
      </c>
      <c r="AB320" s="464" t="s">
        <v>352</v>
      </c>
      <c r="AC320" s="464" t="s">
        <v>352</v>
      </c>
      <c r="AD320" s="464" t="s">
        <v>352</v>
      </c>
      <c r="AE320" s="464" t="s">
        <v>352</v>
      </c>
      <c r="AF320" s="464" t="s">
        <v>352</v>
      </c>
      <c r="AG320" s="464" t="s">
        <v>352</v>
      </c>
      <c r="AH320" s="464" t="s">
        <v>352</v>
      </c>
      <c r="AI320" s="464" t="s">
        <v>352</v>
      </c>
      <c r="AJ320" s="391"/>
      <c r="AK320" s="402"/>
      <c r="AL320" s="402"/>
      <c r="AM320" s="402"/>
      <c r="AN320" s="402"/>
      <c r="AO320" s="402"/>
      <c r="AP320" s="402"/>
      <c r="AQ320" s="402"/>
      <c r="AR320" s="402"/>
      <c r="AS320" s="402"/>
      <c r="AT320" s="402"/>
      <c r="AU320" s="402"/>
      <c r="AV320" s="402"/>
      <c r="AW320" s="402"/>
      <c r="AX320" s="402"/>
      <c r="AY320" s="402"/>
      <c r="AZ320" s="402"/>
      <c r="BA320" s="402"/>
      <c r="BB320" s="402"/>
      <c r="BC320" s="402"/>
      <c r="BD320" s="402"/>
      <c r="BE320" s="402"/>
      <c r="BF320" s="402"/>
      <c r="BG320" s="402"/>
      <c r="BH320" s="402"/>
      <c r="BI320" s="402"/>
      <c r="BJ320" s="402"/>
      <c r="BK320" s="402"/>
      <c r="BL320" s="402"/>
      <c r="BM320" s="402"/>
      <c r="BN320" s="402"/>
      <c r="BO320" s="402"/>
    </row>
    <row r="321" spans="1:67" ht="15">
      <c r="A321" s="439" t="s">
        <v>394</v>
      </c>
      <c r="B321" s="441" t="str">
        <f>IF('1 Budgetskema (UDFYLDES)'!B309="","",'1 Budgetskema (UDFYLDES)'!B309)</f>
        <v/>
      </c>
      <c r="C321" s="440" t="str">
        <f>IF('1 Budgetskema (UDFYLDES)'!$A309="","",'1 Budgetskema (UDFYLDES)'!$A309)</f>
        <v/>
      </c>
      <c r="D321" s="385"/>
      <c r="E321" s="444"/>
      <c r="F321" s="443" t="str">
        <f>IFERROR(IF(NOT(ISERROR(MATCH(B319,{"ABER"},0))),INDEX(ABER_Tilskudsprocent_liste[#All],MATCH(B320,ABER_Tilskudsprocent_liste[[#All],[Typer af projekter og aktiviteter/ virksomhedsstørrelse]],0),MATCH(Z322,ABER_Tilskudsprocent_liste[#Headers],0)),IF(NOT(ISERROR(MATCH(B319,{"GBER"},0))),INDEX(GEBER_Tilskudsprocent_liste[#All],MATCH(B320,GEBER_Tilskudsprocent_liste[[#All],[Typer af projekter og aktiviteter/ virksomhedsstørrelse]],0),MATCH(Z322,GEBER_Tilskudsprocent_liste[#Headers],0)),IF(NOT(ISERROR(MATCH(B319,{"FIBER"},0))),INDEX(FIBER_Tilskudsprocent_liste[#All],MATCH(B320,FIBER_Tilskudsprocent_liste[[#All],[Typer af projekter og aktiviteter/ virksomhedsstørrelse]],0),MATCH(Z322,FIBER_Tilskudsprocent_liste[#Headers],0)),IF(NOT(ISERROR(MATCH(B319,{"Ej statsstøtte"},0))),INDEX(Liste_Ej_statsstøtte[#All],MATCH(B320,Liste_Ej_statsstøtte[[#All],[Typer af projekter og aktiviteter/ virksomhedsstørrelse]],0),MATCH(Z322,Liste_Ej_statsstøtte[#Headers],0)),"")))),"")</f>
        <v/>
      </c>
      <c r="G321" s="435" t="str">
        <f>IFERROR(IF(E332*(1-F321)-C333&lt;0,F321-((E332*F321+C333)-E332)/E332,""),"")</f>
        <v/>
      </c>
      <c r="H321" s="435" t="str">
        <f>IFERROR(IF(D333&lt;&gt;0,IF(D333=E332,0,IF(C333&gt;0,(F321-D333/E332)-G321,"HA")),IF(E332*(1-F321)-C333&lt;0,((F321-((E332*F321+C333+D333)-E332)/E332)),"")),"")</f>
        <v/>
      </c>
      <c r="I321" s="482" t="e">
        <f>H321-G322</f>
        <v>#VALUE!</v>
      </c>
      <c r="J321" s="478"/>
      <c r="K321" s="457"/>
      <c r="L321" s="457"/>
      <c r="M321" s="457"/>
      <c r="N321" s="457"/>
      <c r="O321" s="457"/>
      <c r="P321" s="457"/>
      <c r="Q321" s="313"/>
      <c r="R321" s="294"/>
      <c r="S321" s="460"/>
      <c r="T321" s="473" t="s">
        <v>121</v>
      </c>
      <c r="U321" s="473" t="s">
        <v>120</v>
      </c>
      <c r="V321" s="468" t="s">
        <v>118</v>
      </c>
      <c r="W321" s="468" t="s">
        <v>117</v>
      </c>
      <c r="X321" s="468" t="s">
        <v>105</v>
      </c>
      <c r="Y321" s="247"/>
      <c r="Z321" s="295" t="s">
        <v>102</v>
      </c>
      <c r="AA321" s="295" t="s">
        <v>100</v>
      </c>
      <c r="AB321" s="464" t="s">
        <v>209</v>
      </c>
      <c r="AC321" s="247"/>
      <c r="AD321" s="247"/>
      <c r="AE321" s="247"/>
      <c r="AF321" s="247"/>
      <c r="AG321" s="247"/>
      <c r="AH321" s="457"/>
      <c r="AI321" s="247"/>
      <c r="AJ321" s="391"/>
      <c r="AK321" s="402"/>
      <c r="AL321" s="402"/>
      <c r="AM321" s="402"/>
      <c r="AN321" s="402"/>
      <c r="AO321" s="402"/>
      <c r="AP321" s="402"/>
      <c r="AQ321" s="402"/>
      <c r="AR321" s="402"/>
      <c r="AS321" s="402"/>
      <c r="AT321" s="402"/>
      <c r="AU321" s="402"/>
      <c r="AV321" s="402"/>
      <c r="AW321" s="402"/>
      <c r="AX321" s="402"/>
      <c r="AY321" s="402"/>
      <c r="AZ321" s="402"/>
      <c r="BA321" s="402"/>
      <c r="BB321" s="402"/>
      <c r="BC321" s="402"/>
      <c r="BD321" s="402"/>
      <c r="BE321" s="402"/>
      <c r="BF321" s="402"/>
      <c r="BG321" s="402"/>
      <c r="BH321" s="402"/>
      <c r="BI321" s="402"/>
      <c r="BJ321" s="402"/>
      <c r="BK321" s="402"/>
      <c r="BL321" s="402"/>
      <c r="BM321" s="402"/>
      <c r="BN321" s="402"/>
      <c r="BO321" s="402"/>
    </row>
    <row r="322" spans="1:67" ht="15.75" thickBot="1">
      <c r="A322" s="392"/>
      <c r="B322" s="380" t="s">
        <v>57</v>
      </c>
      <c r="C322" s="379" t="s">
        <v>427</v>
      </c>
      <c r="D322" s="379" t="s">
        <v>428</v>
      </c>
      <c r="E322" s="412" t="s">
        <v>0</v>
      </c>
      <c r="F322" s="379" t="s">
        <v>9</v>
      </c>
      <c r="G322" s="560" t="e">
        <f>F321-D333/E332</f>
        <v>#VALUE!</v>
      </c>
      <c r="H322" s="431"/>
      <c r="I322" s="475"/>
      <c r="J322" s="475"/>
      <c r="K322" s="304"/>
      <c r="L322" s="304"/>
      <c r="M322" s="304"/>
      <c r="N322" s="304"/>
      <c r="O322" s="304"/>
      <c r="P322" s="305"/>
      <c r="Q322" s="314"/>
      <c r="R322" s="286"/>
      <c r="S322" s="286"/>
      <c r="T322" s="473"/>
      <c r="U322" s="473"/>
      <c r="V322" s="468"/>
      <c r="W322" s="468"/>
      <c r="X322" s="473"/>
      <c r="Y322" s="460"/>
      <c r="Z322" s="286" t="str">
        <f>CONCATENATE(F318," - ",AA322)</f>
        <v xml:space="preserve"> - </v>
      </c>
      <c r="AA322" s="376" t="str">
        <f>F319</f>
        <v/>
      </c>
      <c r="AB322" s="376"/>
      <c r="AC322" s="247"/>
      <c r="AD322" s="247"/>
      <c r="AE322" s="247"/>
      <c r="AF322" s="247"/>
      <c r="AG322" s="247"/>
      <c r="AH322" s="457"/>
      <c r="AI322" s="247"/>
      <c r="AJ322" s="391"/>
      <c r="AK322" s="402"/>
      <c r="AL322" s="402"/>
      <c r="AM322" s="402"/>
      <c r="AN322" s="402"/>
      <c r="AO322" s="402"/>
      <c r="AP322" s="402"/>
      <c r="AQ322" s="402"/>
      <c r="AR322" s="402"/>
      <c r="AS322" s="402"/>
      <c r="AT322" s="402"/>
      <c r="AU322" s="402"/>
      <c r="AV322" s="402"/>
      <c r="AW322" s="402"/>
      <c r="AX322" s="402"/>
      <c r="AY322" s="402"/>
      <c r="AZ322" s="402"/>
      <c r="BA322" s="402"/>
      <c r="BB322" s="402"/>
      <c r="BC322" s="402"/>
      <c r="BD322" s="402"/>
      <c r="BE322" s="402"/>
      <c r="BF322" s="402"/>
      <c r="BG322" s="402"/>
      <c r="BH322" s="402"/>
      <c r="BI322" s="402"/>
      <c r="BJ322" s="402"/>
      <c r="BK322" s="402"/>
      <c r="BL322" s="402"/>
      <c r="BM322" s="402"/>
      <c r="BN322" s="402"/>
      <c r="BO322" s="402"/>
    </row>
    <row r="323" spans="1:67" ht="15" customHeight="1">
      <c r="A323" s="267" t="s">
        <v>54</v>
      </c>
      <c r="B323" s="277">
        <f>IFERROR(IF(E323=0,0,X323),0)</f>
        <v>0</v>
      </c>
      <c r="C323" s="276">
        <f t="shared" ref="C323:C329" si="75">IFERROR(E323-B323,0)</f>
        <v>0</v>
      </c>
      <c r="D323" s="276"/>
      <c r="E323" s="278">
        <f>'1 Budgetskema (UDFYLDES)'!B317</f>
        <v>0</v>
      </c>
      <c r="F323" s="18">
        <f>SUM('1 Budgetskema (UDFYLDES)'!D316:AV316)</f>
        <v>0</v>
      </c>
      <c r="G323" s="437"/>
      <c r="H323" s="489"/>
      <c r="I323" s="471"/>
      <c r="J323" s="471"/>
      <c r="K323" s="296"/>
      <c r="L323" s="296"/>
      <c r="M323" s="296"/>
      <c r="N323" s="296"/>
      <c r="O323" s="299"/>
      <c r="P323" s="308"/>
      <c r="Q323" s="285"/>
      <c r="R323" s="286"/>
      <c r="S323" s="286"/>
      <c r="T323" s="473" t="e">
        <f>((F$321-((E$332*F$321+C$333)-E$332)/E$332))*E323</f>
        <v>#VALUE!</v>
      </c>
      <c r="U323" s="569" t="e">
        <f>F$336*E323</f>
        <v>#VALUE!</v>
      </c>
      <c r="V323" s="473">
        <f>IFERROR(IF(E323=0,0,E323*G$321),0)</f>
        <v>0</v>
      </c>
      <c r="W323" s="468">
        <f>IF(E323=0,0,E323*F$320)</f>
        <v>0</v>
      </c>
      <c r="X323" s="468">
        <f t="shared" ref="X323:X332" si="76">IF(NOT(ISERROR(MATCH("Selvfinansieret",B$319,0))),0,IF(NOT(ISERROR(MATCH(B$319,AI$570:AI$572,0))),E323,IF(AND(D$333=0,C$333=0),W323,IF(AND(D$333&gt;0,C$333=0),U323,IF(AND(D$333&gt;0,C$333&gt;0,U323=0),0,IF(AND(V323&lt;&gt;0,V323&lt;U323),V323,U323))))))</f>
        <v>0</v>
      </c>
      <c r="Y323" s="247"/>
      <c r="Z323" s="247"/>
      <c r="AA323" s="247"/>
      <c r="AB323" s="376"/>
      <c r="AC323" s="247"/>
      <c r="AD323" s="247"/>
      <c r="AE323" s="247"/>
      <c r="AF323" s="247"/>
      <c r="AG323" s="247"/>
      <c r="AH323" s="247"/>
      <c r="AI323" s="247"/>
      <c r="AJ323" s="391"/>
      <c r="AK323" s="402"/>
      <c r="AL323" s="402"/>
      <c r="AM323" s="402"/>
      <c r="AN323" s="402"/>
      <c r="AO323" s="402"/>
      <c r="AP323" s="402"/>
      <c r="AQ323" s="402"/>
      <c r="AR323" s="402"/>
      <c r="AS323" s="402"/>
      <c r="AT323" s="402"/>
      <c r="AU323" s="402"/>
      <c r="AV323" s="402"/>
      <c r="AW323" s="402"/>
      <c r="AX323" s="402"/>
      <c r="AY323" s="402"/>
      <c r="AZ323" s="402"/>
      <c r="BA323" s="402"/>
      <c r="BB323" s="402"/>
      <c r="BC323" s="402"/>
      <c r="BD323" s="402"/>
      <c r="BE323" s="402"/>
      <c r="BF323" s="402"/>
      <c r="BG323" s="402"/>
      <c r="BH323" s="402"/>
      <c r="BI323" s="402"/>
      <c r="BJ323" s="402"/>
      <c r="BK323" s="402"/>
      <c r="BL323" s="402"/>
      <c r="BM323" s="402"/>
      <c r="BN323" s="402"/>
      <c r="BO323" s="402"/>
    </row>
    <row r="324" spans="1:67" ht="15" customHeight="1">
      <c r="A324" s="194" t="s">
        <v>3</v>
      </c>
      <c r="B324" s="277">
        <f>IFERROR(IF(E324=0,0,X324),0)</f>
        <v>0</v>
      </c>
      <c r="C324" s="277">
        <f t="shared" si="75"/>
        <v>0</v>
      </c>
      <c r="D324" s="277"/>
      <c r="E324" s="66">
        <f>'1 Budgetskema (UDFYLDES)'!B321</f>
        <v>0</v>
      </c>
      <c r="F324" s="68"/>
      <c r="G324" s="437"/>
      <c r="H324" s="489"/>
      <c r="I324" s="471"/>
      <c r="J324" s="471"/>
      <c r="K324" s="296"/>
      <c r="L324" s="296"/>
      <c r="M324" s="296"/>
      <c r="N324" s="296"/>
      <c r="O324" s="299"/>
      <c r="P324" s="309"/>
      <c r="Q324" s="315"/>
      <c r="R324" s="311"/>
      <c r="S324" s="286"/>
      <c r="T324" s="473" t="e">
        <f t="shared" ref="T324:T332" si="77">((F$321-((E$332*F$321+C$333)-E$332)/E$332))*E324</f>
        <v>#VALUE!</v>
      </c>
      <c r="U324" s="569" t="e">
        <f t="shared" ref="U324:U332" si="78">F$336*E324</f>
        <v>#VALUE!</v>
      </c>
      <c r="V324" s="473">
        <f t="shared" ref="V324:V332" si="79">IFERROR(IF(E324=0,0,E324*G$321),0)</f>
        <v>0</v>
      </c>
      <c r="W324" s="468">
        <f t="shared" ref="W324:W331" si="80">IF(E324=0,0,E324*F$320)</f>
        <v>0</v>
      </c>
      <c r="X324" s="468">
        <f t="shared" si="76"/>
        <v>0</v>
      </c>
      <c r="Y324" s="247"/>
      <c r="Z324" s="286"/>
      <c r="AA324" s="286"/>
      <c r="AB324" s="376"/>
      <c r="AC324" s="247"/>
      <c r="AD324" s="767" t="s">
        <v>101</v>
      </c>
      <c r="AE324" s="767"/>
      <c r="AF324" s="767"/>
      <c r="AG324" s="247"/>
      <c r="AH324" s="247"/>
      <c r="AI324" s="247"/>
      <c r="AJ324" s="391"/>
      <c r="AK324" s="402"/>
      <c r="AL324" s="402"/>
      <c r="AM324" s="402"/>
      <c r="AN324" s="402"/>
      <c r="AO324" s="402"/>
      <c r="AP324" s="402"/>
      <c r="AQ324" s="402"/>
      <c r="AR324" s="402"/>
      <c r="AS324" s="402"/>
      <c r="AT324" s="402"/>
      <c r="AU324" s="402"/>
      <c r="AV324" s="402"/>
      <c r="AW324" s="402"/>
      <c r="AX324" s="402"/>
      <c r="AY324" s="402"/>
      <c r="AZ324" s="402"/>
      <c r="BA324" s="402"/>
      <c r="BB324" s="402"/>
      <c r="BC324" s="402"/>
      <c r="BD324" s="402"/>
      <c r="BE324" s="402"/>
      <c r="BF324" s="402"/>
      <c r="BG324" s="402"/>
      <c r="BH324" s="402"/>
      <c r="BI324" s="402"/>
      <c r="BJ324" s="402"/>
      <c r="BK324" s="402"/>
      <c r="BL324" s="402"/>
      <c r="BM324" s="402"/>
      <c r="BN324" s="402"/>
      <c r="BO324" s="402"/>
    </row>
    <row r="325" spans="1:67" ht="15" customHeight="1">
      <c r="A325" s="194" t="s">
        <v>56</v>
      </c>
      <c r="B325" s="277">
        <f t="shared" ref="B325:B329" si="81">IFERROR(IF(E325=0,0,X325),0)</f>
        <v>0</v>
      </c>
      <c r="C325" s="277">
        <f t="shared" si="75"/>
        <v>0</v>
      </c>
      <c r="D325" s="277"/>
      <c r="E325" s="66">
        <f>'1 Budgetskema (UDFYLDES)'!B323</f>
        <v>0</v>
      </c>
      <c r="F325" s="68"/>
      <c r="G325" s="437"/>
      <c r="H325" s="489"/>
      <c r="I325" s="471"/>
      <c r="J325" s="471"/>
      <c r="K325" s="296"/>
      <c r="L325" s="296"/>
      <c r="M325" s="296"/>
      <c r="N325" s="296"/>
      <c r="O325" s="299"/>
      <c r="P325" s="309"/>
      <c r="Q325" s="315"/>
      <c r="R325" s="311"/>
      <c r="S325" s="286"/>
      <c r="T325" s="473" t="e">
        <f t="shared" si="77"/>
        <v>#VALUE!</v>
      </c>
      <c r="U325" s="569" t="e">
        <f t="shared" si="78"/>
        <v>#VALUE!</v>
      </c>
      <c r="V325" s="473">
        <f t="shared" si="79"/>
        <v>0</v>
      </c>
      <c r="W325" s="468">
        <f t="shared" si="80"/>
        <v>0</v>
      </c>
      <c r="X325" s="468">
        <f t="shared" si="76"/>
        <v>0</v>
      </c>
      <c r="Y325" s="247"/>
      <c r="Z325" s="286"/>
      <c r="AA325" s="286"/>
      <c r="AB325" s="376"/>
      <c r="AC325" s="247"/>
      <c r="AD325" s="247"/>
      <c r="AE325" s="247"/>
      <c r="AF325" s="247"/>
      <c r="AG325" s="247"/>
      <c r="AH325" s="247"/>
      <c r="AI325" s="247"/>
      <c r="AJ325" s="391"/>
      <c r="AK325" s="402"/>
      <c r="AL325" s="402"/>
      <c r="AM325" s="402"/>
      <c r="AN325" s="402"/>
      <c r="AO325" s="402"/>
      <c r="AP325" s="402"/>
      <c r="AQ325" s="402"/>
      <c r="AR325" s="402"/>
      <c r="AS325" s="402"/>
      <c r="AT325" s="402"/>
      <c r="AU325" s="402"/>
      <c r="AV325" s="402"/>
      <c r="AW325" s="402"/>
      <c r="AX325" s="402"/>
      <c r="AY325" s="402"/>
      <c r="AZ325" s="402"/>
      <c r="BA325" s="402"/>
      <c r="BB325" s="402"/>
      <c r="BC325" s="402"/>
      <c r="BD325" s="402"/>
      <c r="BE325" s="402"/>
      <c r="BF325" s="402"/>
      <c r="BG325" s="402"/>
      <c r="BH325" s="402"/>
      <c r="BI325" s="402"/>
      <c r="BJ325" s="402"/>
      <c r="BK325" s="402"/>
      <c r="BL325" s="402"/>
      <c r="BM325" s="402"/>
      <c r="BN325" s="402"/>
      <c r="BO325" s="402"/>
    </row>
    <row r="326" spans="1:67" ht="15" customHeight="1">
      <c r="A326" s="194" t="s">
        <v>24</v>
      </c>
      <c r="B326" s="277">
        <f t="shared" si="81"/>
        <v>0</v>
      </c>
      <c r="C326" s="277">
        <f t="shared" si="75"/>
        <v>0</v>
      </c>
      <c r="D326" s="277"/>
      <c r="E326" s="66">
        <f>'1 Budgetskema (UDFYLDES)'!B325</f>
        <v>0</v>
      </c>
      <c r="F326" s="68"/>
      <c r="G326" s="437"/>
      <c r="H326" s="489"/>
      <c r="I326" s="471"/>
      <c r="J326" s="471"/>
      <c r="K326" s="296"/>
      <c r="L326" s="296"/>
      <c r="M326" s="296"/>
      <c r="N326" s="296"/>
      <c r="O326" s="299"/>
      <c r="P326" s="309"/>
      <c r="Q326" s="315"/>
      <c r="R326" s="311"/>
      <c r="S326" s="286"/>
      <c r="T326" s="473" t="e">
        <f t="shared" si="77"/>
        <v>#VALUE!</v>
      </c>
      <c r="U326" s="569" t="e">
        <f t="shared" si="78"/>
        <v>#VALUE!</v>
      </c>
      <c r="V326" s="473">
        <f t="shared" si="79"/>
        <v>0</v>
      </c>
      <c r="W326" s="468">
        <f t="shared" si="80"/>
        <v>0</v>
      </c>
      <c r="X326" s="468">
        <f t="shared" si="76"/>
        <v>0</v>
      </c>
      <c r="Y326" s="247"/>
      <c r="Z326" s="286"/>
      <c r="AA326" s="286"/>
      <c r="AB326" s="464" t="s">
        <v>114</v>
      </c>
      <c r="AC326" s="464" t="s">
        <v>208</v>
      </c>
      <c r="AD326" s="464" t="s">
        <v>88</v>
      </c>
      <c r="AE326" s="464" t="s">
        <v>108</v>
      </c>
      <c r="AF326" s="464" t="s">
        <v>89</v>
      </c>
      <c r="AG326" s="464" t="s">
        <v>106</v>
      </c>
      <c r="AH326" s="464" t="s">
        <v>110</v>
      </c>
      <c r="AI326" s="464" t="s">
        <v>398</v>
      </c>
      <c r="AJ326" s="391"/>
      <c r="AK326" s="402"/>
      <c r="AL326" s="402"/>
      <c r="AM326" s="402"/>
      <c r="AN326" s="402"/>
      <c r="AO326" s="402"/>
      <c r="AP326" s="402"/>
      <c r="AQ326" s="402"/>
      <c r="AR326" s="402"/>
      <c r="AS326" s="402"/>
      <c r="AT326" s="402"/>
      <c r="AU326" s="402"/>
      <c r="AV326" s="402"/>
      <c r="AW326" s="402"/>
      <c r="AX326" s="402"/>
      <c r="AY326" s="402"/>
      <c r="AZ326" s="402"/>
      <c r="BA326" s="402"/>
      <c r="BB326" s="402"/>
      <c r="BC326" s="402"/>
      <c r="BD326" s="402"/>
      <c r="BE326" s="402"/>
      <c r="BF326" s="402"/>
      <c r="BG326" s="402"/>
      <c r="BH326" s="402"/>
      <c r="BI326" s="402"/>
      <c r="BJ326" s="402"/>
      <c r="BK326" s="402"/>
      <c r="BL326" s="402"/>
      <c r="BM326" s="402"/>
      <c r="BN326" s="402"/>
      <c r="BO326" s="402"/>
    </row>
    <row r="327" spans="1:67" ht="15" customHeight="1" thickBot="1">
      <c r="A327" s="194" t="s">
        <v>2</v>
      </c>
      <c r="B327" s="277">
        <f t="shared" si="81"/>
        <v>0</v>
      </c>
      <c r="C327" s="277">
        <f t="shared" si="75"/>
        <v>0</v>
      </c>
      <c r="D327" s="277"/>
      <c r="E327" s="66">
        <f>'1 Budgetskema (UDFYLDES)'!B327</f>
        <v>0</v>
      </c>
      <c r="F327" s="68"/>
      <c r="G327" s="437"/>
      <c r="H327" s="489"/>
      <c r="I327" s="471"/>
      <c r="J327" s="471"/>
      <c r="K327" s="296"/>
      <c r="L327" s="296"/>
      <c r="M327" s="296"/>
      <c r="N327" s="296"/>
      <c r="O327" s="299"/>
      <c r="P327" s="309"/>
      <c r="Q327" s="315"/>
      <c r="R327" s="311"/>
      <c r="S327" s="286"/>
      <c r="T327" s="473" t="e">
        <f t="shared" si="77"/>
        <v>#VALUE!</v>
      </c>
      <c r="U327" s="569" t="e">
        <f t="shared" si="78"/>
        <v>#VALUE!</v>
      </c>
      <c r="V327" s="473">
        <f t="shared" si="79"/>
        <v>0</v>
      </c>
      <c r="W327" s="468">
        <f t="shared" si="80"/>
        <v>0</v>
      </c>
      <c r="X327" s="468">
        <f t="shared" si="76"/>
        <v>0</v>
      </c>
      <c r="Y327" s="247"/>
      <c r="Z327" s="376" t="str">
        <f>IF(OR('1 Budgetskema (UDFYLDES)'!$B309="",'1 Budgetskema (UDFYLDES)'!$C309=""),"","Lille virksomhed")</f>
        <v/>
      </c>
      <c r="AA327" s="376" t="s">
        <v>98</v>
      </c>
      <c r="AB327" s="376" t="s">
        <v>90</v>
      </c>
      <c r="AC327" s="376" t="s">
        <v>390</v>
      </c>
      <c r="AD327" s="376" t="str">
        <f>IF('1 Budgetskema (UDFYLDES)'!$D309="","",IF('1 Budgetskema (UDFYLDES)'!$D309="Forsknings- og videnformidlingsinstitution","Forskning","Videnudvekslings- og informationsaktioner"))</f>
        <v/>
      </c>
      <c r="AE327" s="376" t="str">
        <f>IF('1 Budgetskema (UDFYLDES)'!$D309="","",IF('1 Budgetskema (UDFYLDES)'!$D309="Forsknings- og videnformidlingsinstitution","","Grundforskning"))</f>
        <v/>
      </c>
      <c r="AF327" s="470" t="str">
        <f>IF('1 Budgetskema (UDFYLDES)'!$D309="","","Netværk i akvakulturerhvervet")</f>
        <v/>
      </c>
      <c r="AG327" s="457" t="str">
        <f>IF(NOT(ISERROR(MATCH("Selvfinansieret",B$319,0))),"",IF(NOT(ISERROR(MATCH(B$319,{"ABER"},0))),$AD327,IF(NOT(ISERROR(MATCH(B$319,{"GBER"},0))),$AE327,IF(NOT(ISERROR(MATCH(B$319,{"FIBER"},0))),$AF327,IF(NOT(ISERROR(MATCH(B$319,{"Ej statsstøtte"},0))),$AB327,IF(NOT(ISERROR(MATCH(B$319,{"De minimis (Landbrug)"},0))),$AC327,IF(NOT(ISERROR(MATCH(B$319,{"De minimis (Generel)"},0))),$AC327,IF(NOT(ISERROR(MATCH(B$319,{"De minimis (Fiskeri og akvakultur)"},0))),$AC327,""))))))))</f>
        <v/>
      </c>
      <c r="AH327" s="300" t="str">
        <f>IF('1 Budgetskema (UDFYLDES)'!$D309="","",IF('1 Budgetskema (UDFYLDES)'!$D309="Offentlig institution","Ej statsstøtte","ABER"))</f>
        <v/>
      </c>
      <c r="AI327" s="247" t="s">
        <v>88</v>
      </c>
      <c r="AJ327" s="391"/>
      <c r="AK327" s="402"/>
      <c r="AL327" s="402"/>
      <c r="AM327" s="402"/>
      <c r="AN327" s="402"/>
      <c r="AO327" s="402"/>
      <c r="AP327" s="402"/>
      <c r="AQ327" s="402"/>
      <c r="AR327" s="402"/>
      <c r="AS327" s="402"/>
      <c r="AT327" s="402"/>
      <c r="AU327" s="402"/>
      <c r="AV327" s="402"/>
      <c r="AW327" s="402"/>
      <c r="AX327" s="402"/>
      <c r="AY327" s="402"/>
      <c r="AZ327" s="402"/>
      <c r="BA327" s="402"/>
      <c r="BB327" s="402"/>
      <c r="BC327" s="402"/>
      <c r="BD327" s="402"/>
      <c r="BE327" s="402"/>
      <c r="BF327" s="402"/>
      <c r="BG327" s="402"/>
      <c r="BH327" s="402"/>
      <c r="BI327" s="402"/>
      <c r="BJ327" s="402"/>
      <c r="BK327" s="402"/>
      <c r="BL327" s="402"/>
      <c r="BM327" s="402"/>
      <c r="BN327" s="402"/>
      <c r="BO327" s="402"/>
    </row>
    <row r="328" spans="1:67" ht="15" customHeight="1">
      <c r="A328" s="194" t="s">
        <v>10</v>
      </c>
      <c r="B328" s="277">
        <f t="shared" si="81"/>
        <v>0</v>
      </c>
      <c r="C328" s="277">
        <f t="shared" si="75"/>
        <v>0</v>
      </c>
      <c r="D328" s="277"/>
      <c r="E328" s="66">
        <f>'1 Budgetskema (UDFYLDES)'!B329</f>
        <v>0</v>
      </c>
      <c r="F328" s="68"/>
      <c r="G328" s="437"/>
      <c r="H328" s="489"/>
      <c r="I328" s="471"/>
      <c r="J328" s="496" t="s">
        <v>400</v>
      </c>
      <c r="K328" s="497"/>
      <c r="L328" s="498"/>
      <c r="M328" s="296"/>
      <c r="N328" s="296"/>
      <c r="O328" s="299"/>
      <c r="P328" s="309"/>
      <c r="Q328" s="315"/>
      <c r="R328" s="311"/>
      <c r="S328" s="286"/>
      <c r="T328" s="473" t="e">
        <f t="shared" si="77"/>
        <v>#VALUE!</v>
      </c>
      <c r="U328" s="569" t="e">
        <f t="shared" si="78"/>
        <v>#VALUE!</v>
      </c>
      <c r="V328" s="473">
        <f t="shared" si="79"/>
        <v>0</v>
      </c>
      <c r="W328" s="468">
        <f t="shared" si="80"/>
        <v>0</v>
      </c>
      <c r="X328" s="468">
        <f t="shared" si="76"/>
        <v>0</v>
      </c>
      <c r="Y328" s="457"/>
      <c r="Z328" s="376" t="str">
        <f>IF(OR('1 Budgetskema (UDFYLDES)'!$B309="",'1 Budgetskema (UDFYLDES)'!$C309=""),"","Mellemstor virksomhed")</f>
        <v/>
      </c>
      <c r="AA328" s="376" t="s">
        <v>99</v>
      </c>
      <c r="AB328" s="376" t="s">
        <v>91</v>
      </c>
      <c r="AC328" s="2" t="s">
        <v>391</v>
      </c>
      <c r="AD328" s="376" t="str">
        <f>IF('1 Budgetskema (UDFYLDES)'!$D309="","",IF('1 Budgetskema (UDFYLDES)'!$D309="Forsknings- og videnformidlingsinstitution","Udvikling","Konsulentbistand"))</f>
        <v/>
      </c>
      <c r="AE328" s="376" t="str">
        <f>IF('1 Budgetskema (UDFYLDES)'!$D309="","",IF('1 Budgetskema (UDFYLDES)'!$D309="Forsknings- og videnformidlingsinstitution","","Industriel forskning"))</f>
        <v/>
      </c>
      <c r="AF328" s="470" t="str">
        <f>IF('1 Budgetskema (UDFYLDES)'!$D309="","","Konsulentbistand")</f>
        <v/>
      </c>
      <c r="AG328" s="457" t="str">
        <f>IF(NOT(ISERROR(MATCH("Selvfinansieret",B$319,0))),"",IF(NOT(ISERROR(MATCH(B$319,{"ABER"},0))),$AD328,IF(NOT(ISERROR(MATCH(B$319,{"GBER"},0))),$AE328,IF(NOT(ISERROR(MATCH(B$319,{"FIBER"},0))),$AF328,IF(NOT(ISERROR(MATCH(B$319,{"Ej statsstøtte"},0))),$AB328,IF(NOT(ISERROR(MATCH(B$319,{"De minimis (Landbrug)"},0))),$AC328,IF(NOT(ISERROR(MATCH(B$319,{"De minimis (Generel)"},0))),$AC328,IF(NOT(ISERROR(MATCH(B$319,{"De minimis (Fiskeri og akvakultur)"},0))),$AC328,""))))))))</f>
        <v/>
      </c>
      <c r="AH328" s="300" t="str">
        <f>IF('1 Budgetskema (UDFYLDES)'!$D309="","",IF('1 Budgetskema (UDFYLDES)'!$D309="Offentlig institution",$AI330,IF('1 Budgetskema (UDFYLDES)'!$D309="Forsknings- og videnformidlingsinstitution",$AI333,$AI328)))</f>
        <v/>
      </c>
      <c r="AI328" s="247" t="s">
        <v>108</v>
      </c>
      <c r="AJ328" s="391"/>
      <c r="AK328" s="402"/>
      <c r="AL328" s="402"/>
      <c r="AM328" s="402"/>
      <c r="AN328" s="402"/>
      <c r="AO328" s="402"/>
      <c r="AP328" s="402"/>
      <c r="AQ328" s="402"/>
      <c r="AR328" s="402"/>
      <c r="AS328" s="402"/>
      <c r="AT328" s="402"/>
      <c r="AU328" s="402"/>
      <c r="AV328" s="402"/>
      <c r="AW328" s="402"/>
      <c r="AX328" s="402"/>
      <c r="AY328" s="402"/>
      <c r="AZ328" s="402"/>
      <c r="BA328" s="402"/>
      <c r="BB328" s="402"/>
      <c r="BC328" s="402"/>
      <c r="BD328" s="402"/>
      <c r="BE328" s="402"/>
      <c r="BF328" s="402"/>
      <c r="BG328" s="402"/>
      <c r="BH328" s="402"/>
      <c r="BI328" s="402"/>
      <c r="BJ328" s="402"/>
      <c r="BK328" s="402"/>
      <c r="BL328" s="402"/>
      <c r="BM328" s="402"/>
      <c r="BN328" s="402"/>
      <c r="BO328" s="402"/>
    </row>
    <row r="329" spans="1:67" ht="15.75" customHeight="1">
      <c r="A329" s="194" t="s">
        <v>55</v>
      </c>
      <c r="B329" s="277">
        <f t="shared" si="81"/>
        <v>0</v>
      </c>
      <c r="C329" s="277">
        <f t="shared" si="75"/>
        <v>0</v>
      </c>
      <c r="D329" s="277"/>
      <c r="E329" s="66">
        <f>'1 Budgetskema (UDFYLDES)'!B331</f>
        <v>0</v>
      </c>
      <c r="F329" s="68"/>
      <c r="G329" s="437"/>
      <c r="H329" s="489"/>
      <c r="I329" s="471"/>
      <c r="J329" s="500" t="str">
        <f>IF(OR($B319=AI330,$B319=AI331,$B319=AI332),"","Ja")</f>
        <v>Ja</v>
      </c>
      <c r="K329" s="493" t="b">
        <f>AND($T$3,OR('1 Budgetskema (UDFYLDES)'!D311="Nej",'1 Budgetskema (UDFYLDES)'!D311=""))</f>
        <v>1</v>
      </c>
      <c r="L329" s="499"/>
      <c r="M329" s="296"/>
      <c r="N329" s="296"/>
      <c r="O329" s="299"/>
      <c r="P329" s="309"/>
      <c r="Q329" s="315"/>
      <c r="R329" s="311"/>
      <c r="S329" s="286"/>
      <c r="T329" s="473" t="e">
        <f t="shared" si="77"/>
        <v>#VALUE!</v>
      </c>
      <c r="U329" s="569" t="e">
        <f t="shared" si="78"/>
        <v>#VALUE!</v>
      </c>
      <c r="V329" s="473">
        <f t="shared" si="79"/>
        <v>0</v>
      </c>
      <c r="W329" s="468">
        <f t="shared" si="80"/>
        <v>0</v>
      </c>
      <c r="X329" s="468">
        <f t="shared" si="76"/>
        <v>0</v>
      </c>
      <c r="Y329" s="457"/>
      <c r="Z329" s="376" t="str">
        <f>IF(OR('1 Budgetskema (UDFYLDES)'!$B309="",'1 Budgetskema (UDFYLDES)'!$C309=""),"","Stor virksomhed")</f>
        <v/>
      </c>
      <c r="AA329" s="376"/>
      <c r="AB329" s="376" t="s">
        <v>92</v>
      </c>
      <c r="AC329" s="376" t="s">
        <v>206</v>
      </c>
      <c r="AD329" s="376" t="str">
        <f>IF('1 Budgetskema (UDFYLDES)'!$D309="","",IF('1 Budgetskema (UDFYLDES)'!$D309="Forsknings- og videnformidlingsinstitution","Videnudvekslings- og informationsaktioner","Fremstødsforanstaltninger"))</f>
        <v/>
      </c>
      <c r="AE329" s="376" t="str">
        <f>IF('1 Budgetskema (UDFYLDES)'!$D309="","",IF('1 Budgetskema (UDFYLDES)'!$D309="Forsknings- og videnformidlingsinstitution","","Eksperimentel udvikling"))</f>
        <v/>
      </c>
      <c r="AF329" s="472" t="str">
        <f>IF('1 Budgetskema (UDFYLDES)'!$D309="","","Afsætningsforanstaltninger")</f>
        <v/>
      </c>
      <c r="AG329" s="457" t="str">
        <f>IF(NOT(ISERROR(MATCH("Selvfinansieret",B$319,0))),"",IF(NOT(ISERROR(MATCH(B$319,{"ABER"},0))),$AD329,IF(NOT(ISERROR(MATCH(B$319,{"GBER"},0))),$AE329,IF(NOT(ISERROR(MATCH(B$319,{"FIBER"},0))),$AF329,IF(NOT(ISERROR(MATCH(B$319,{"Ej statsstøtte"},0))),$AB329,IF(NOT(ISERROR(MATCH(B$319,{"De minimis (Landbrug)"},0))),$AC329,IF(NOT(ISERROR(MATCH(B$319,{"De minimis (Generel)"},0))),$AC329,IF(NOT(ISERROR(MATCH(B$319,{"De minimis (Fiskeri og akvakultur)"},0))),$AC329,""))))))))</f>
        <v/>
      </c>
      <c r="AH329" s="300" t="str">
        <f>IF('1 Budgetskema (UDFYLDES)'!$D309="","",IF(OR('1 Budgetskema (UDFYLDES)'!$D309="Forsknings- og videnformidlingsinstitution",'1 Budgetskema (UDFYLDES)'!$D309="Stor virksomhed"),$AI330,IF('1 Budgetskema (UDFYLDES)'!$D309="Offentlig institution",$AI331,"FIBER")))</f>
        <v/>
      </c>
      <c r="AI329" s="247" t="s">
        <v>89</v>
      </c>
      <c r="AJ329" s="391"/>
      <c r="AK329" s="402"/>
      <c r="AL329" s="402"/>
      <c r="AM329" s="402"/>
      <c r="AN329" s="402"/>
      <c r="AO329" s="402"/>
      <c r="AP329" s="402"/>
      <c r="AQ329" s="402"/>
      <c r="AR329" s="402"/>
      <c r="AS329" s="402"/>
      <c r="AT329" s="402"/>
      <c r="AU329" s="402"/>
      <c r="AV329" s="402"/>
      <c r="AW329" s="402"/>
      <c r="AX329" s="402"/>
      <c r="AY329" s="402"/>
      <c r="AZ329" s="402"/>
      <c r="BA329" s="402"/>
      <c r="BB329" s="402"/>
      <c r="BC329" s="402"/>
      <c r="BD329" s="402"/>
      <c r="BE329" s="402"/>
      <c r="BF329" s="402"/>
      <c r="BG329" s="402"/>
      <c r="BH329" s="402"/>
      <c r="BI329" s="402"/>
      <c r="BJ329" s="402"/>
      <c r="BK329" s="402"/>
      <c r="BL329" s="402"/>
      <c r="BM329" s="402"/>
      <c r="BN329" s="402"/>
      <c r="BO329" s="402"/>
    </row>
    <row r="330" spans="1:67" ht="15" customHeight="1">
      <c r="A330" s="268" t="s">
        <v>13</v>
      </c>
      <c r="B330" s="66">
        <f>SUM(B323+B324+B325+B326-B327-B328+B329)</f>
        <v>0</v>
      </c>
      <c r="C330" s="66">
        <f>SUM(C323+C324+C325+C326-C327-C328+C329)</f>
        <v>0</v>
      </c>
      <c r="D330" s="66"/>
      <c r="E330" s="66">
        <f>SUM(B330:C330)</f>
        <v>0</v>
      </c>
      <c r="F330" s="188"/>
      <c r="G330" s="437"/>
      <c r="H330" s="489"/>
      <c r="I330" s="471"/>
      <c r="J330" s="500" t="str">
        <f>IF(OR($B319=AI330,$B319=AI331,$B319=AI332),"","Nej")</f>
        <v>Nej</v>
      </c>
      <c r="K330" s="493"/>
      <c r="L330" s="499"/>
      <c r="M330" s="296"/>
      <c r="N330" s="296"/>
      <c r="O330" s="301"/>
      <c r="P330" s="457"/>
      <c r="Q330" s="376"/>
      <c r="R330" s="376"/>
      <c r="S330" s="376"/>
      <c r="T330" s="473" t="e">
        <f t="shared" si="77"/>
        <v>#VALUE!</v>
      </c>
      <c r="U330" s="569" t="e">
        <f t="shared" si="78"/>
        <v>#VALUE!</v>
      </c>
      <c r="V330" s="473">
        <f t="shared" si="79"/>
        <v>0</v>
      </c>
      <c r="W330" s="468">
        <f t="shared" si="80"/>
        <v>0</v>
      </c>
      <c r="X330" s="468">
        <f t="shared" si="76"/>
        <v>0</v>
      </c>
      <c r="Y330" s="457"/>
      <c r="Z330" s="376" t="str">
        <f>IF(OR('1 Budgetskema (UDFYLDES)'!$B309="",'1 Budgetskema (UDFYLDES)'!$C309=""),"","Forsknings- og videnformidlingsinstitution")</f>
        <v/>
      </c>
      <c r="AA330" s="376"/>
      <c r="AB330" s="376" t="s">
        <v>93</v>
      </c>
      <c r="AC330" s="376" t="s">
        <v>85</v>
      </c>
      <c r="AD330" s="376" t="str">
        <f>IF('1 Budgetskema (UDFYLDES)'!$D309="","",IF(OR('1 Budgetskema (UDFYLDES)'!$D309="Forsknings- og videnformidlingsinstitution",'1 Budgetskema (UDFYLDES)'!$D309="Stor virksomhed"),"","Deltagelse i kvalitetsordninger"))</f>
        <v/>
      </c>
      <c r="AE330" s="376" t="str">
        <f>IF('1 Budgetskema (UDFYLDES)'!$D309="","",IF('1 Budgetskema (UDFYLDES)'!$D309="Forsknings- og videnformidlingsinstitution","","Gennemførlighedsundersøgelser"))</f>
        <v/>
      </c>
      <c r="AF330" s="462" t="str">
        <f>""</f>
        <v/>
      </c>
      <c r="AG330" s="457" t="str">
        <f>IF(NOT(ISERROR(MATCH("Selvfinansieret",B$319,0))),"",IF(NOT(ISERROR(MATCH(B$319,{"ABER"},0))),$AD330,IF(NOT(ISERROR(MATCH(B$319,{"GBER"},0))),$AE330,IF(NOT(ISERROR(MATCH(B$319,{"FIBER"},0))),$AF330,IF(NOT(ISERROR(MATCH(B$319,{"Ej statsstøtte"},0))),$AB330,IF(NOT(ISERROR(MATCH(B$319,{"De minimis (Landbrug)"},0))),$AC330,IF(NOT(ISERROR(MATCH(B$319,{"De minimis (Generel)"},0))),$AC330,IF(NOT(ISERROR(MATCH(B$319,{"De minimis (Fiskeri og akvakultur)"},0))),$AC330,""))))))))</f>
        <v/>
      </c>
      <c r="AH330" s="300" t="str">
        <f>IF('1 Budgetskema (UDFYLDES)'!$D309="","",IF(OR('1 Budgetskema (UDFYLDES)'!$D309="Forsknings- og videnformidlingsinstitution",'1 Budgetskema (UDFYLDES)'!$D309="Stor virksomhed"),$AI331,IF('1 Budgetskema (UDFYLDES)'!$D309="Offentlig institution",$AI332,"De minimis (Landbrug)")))</f>
        <v/>
      </c>
      <c r="AI330" s="247" t="s">
        <v>63</v>
      </c>
      <c r="AJ330" s="391"/>
      <c r="AK330" s="402"/>
      <c r="AL330" s="402"/>
      <c r="AM330" s="402"/>
      <c r="AN330" s="402"/>
      <c r="AO330" s="402"/>
      <c r="AP330" s="402"/>
      <c r="AQ330" s="402"/>
      <c r="AR330" s="402"/>
      <c r="AS330" s="402"/>
      <c r="AT330" s="402"/>
      <c r="AU330" s="402"/>
      <c r="AV330" s="402"/>
      <c r="AW330" s="402"/>
      <c r="AX330" s="402"/>
      <c r="AY330" s="402"/>
      <c r="AZ330" s="402"/>
      <c r="BA330" s="402"/>
      <c r="BB330" s="402"/>
      <c r="BC330" s="402"/>
      <c r="BD330" s="402"/>
      <c r="BE330" s="402"/>
      <c r="BF330" s="402"/>
      <c r="BG330" s="402"/>
      <c r="BH330" s="402"/>
      <c r="BI330" s="402"/>
      <c r="BJ330" s="402"/>
      <c r="BK330" s="402"/>
      <c r="BL330" s="402"/>
      <c r="BM330" s="402"/>
      <c r="BN330" s="402"/>
      <c r="BO330" s="402"/>
    </row>
    <row r="331" spans="1:67" ht="15.75" customHeight="1" thickBot="1">
      <c r="A331" s="269" t="s">
        <v>1</v>
      </c>
      <c r="B331" s="277">
        <f>IFERROR(IF(E331=0,0,X331),0)</f>
        <v>0</v>
      </c>
      <c r="C331" s="277">
        <f>IFERROR(E331-B331,0)</f>
        <v>0</v>
      </c>
      <c r="D331" s="277"/>
      <c r="E331" s="66">
        <f>'1 Budgetskema (UDFYLDES)'!B333</f>
        <v>0</v>
      </c>
      <c r="F331" s="68"/>
      <c r="G331" s="437"/>
      <c r="H331" s="489"/>
      <c r="I331" s="471"/>
      <c r="J331" s="500"/>
      <c r="K331" s="493"/>
      <c r="L331" s="499"/>
      <c r="M331" s="296"/>
      <c r="N331" s="296"/>
      <c r="O331" s="299"/>
      <c r="P331" s="457"/>
      <c r="Q331" s="376"/>
      <c r="R331" s="376"/>
      <c r="S331" s="376"/>
      <c r="T331" s="473" t="e">
        <f t="shared" si="77"/>
        <v>#VALUE!</v>
      </c>
      <c r="U331" s="569" t="e">
        <f t="shared" si="78"/>
        <v>#VALUE!</v>
      </c>
      <c r="V331" s="473">
        <f t="shared" si="79"/>
        <v>0</v>
      </c>
      <c r="W331" s="468">
        <f t="shared" si="80"/>
        <v>0</v>
      </c>
      <c r="X331" s="468">
        <f t="shared" si="76"/>
        <v>0</v>
      </c>
      <c r="Y331" s="457"/>
      <c r="Z331" s="376" t="str">
        <f>IF(OR('1 Budgetskema (UDFYLDES)'!$B309="",'1 Budgetskema (UDFYLDES)'!$C309=""),"","Offentlig institution")</f>
        <v/>
      </c>
      <c r="AA331" s="376"/>
      <c r="AB331" s="376" t="s">
        <v>360</v>
      </c>
      <c r="AC331" s="376" t="s">
        <v>384</v>
      </c>
      <c r="AD331" s="376" t="str">
        <f>IF('1 Budgetskema (UDFYLDES)'!$D309="","",IF(OR('1 Budgetskema (UDFYLDES)'!$D309="Forsknings- og videnformidlingsinstitution",'1 Budgetskema (UDFYLDES)'!$D309="Stor virksomhed"),"","Ny Deltagelse i kvalitetsordninger"))</f>
        <v/>
      </c>
      <c r="AE331" s="376" t="str">
        <f>IF('1 Budgetskema (UDFYLDES)'!$D309="","",IF('1 Budgetskema (UDFYLDES)'!$D309="Forsknings- og videnformidlingsinstitution","","Uddannelse"))</f>
        <v/>
      </c>
      <c r="AF331" s="462" t="str">
        <f>""</f>
        <v/>
      </c>
      <c r="AG331" s="457" t="str">
        <f>IF(NOT(ISERROR(MATCH("Selvfinansieret",B$319,0))),"",IF(NOT(ISERROR(MATCH(B$319,{"ABER"},0))),$AD331,IF(NOT(ISERROR(MATCH(B$319,{"GBER"},0))),$AE331,IF(NOT(ISERROR(MATCH(B$319,{"FIBER"},0))),$AF331,IF(NOT(ISERROR(MATCH(B$319,{"Ej statsstøtte"},0))),$AB331,IF(NOT(ISERROR(MATCH(B$319,{"De minimis (Landbrug)"},0))),$AC331,IF(NOT(ISERROR(MATCH(B$319,{"De minimis (Generel)"},0))),$AC331,IF(NOT(ISERROR(MATCH(B$319,{"De minimis (Fiskeri og akvakultur)"},0))),$AC331,""))))))))</f>
        <v/>
      </c>
      <c r="AH331" s="300" t="str">
        <f>IF('1 Budgetskema (UDFYLDES)'!$D309="","",IF(OR('1 Budgetskema (UDFYLDES)'!$D309="Forsknings- og videnformidlingsinstitution",'1 Budgetskema (UDFYLDES)'!$D309="Stor virksomhed"),$AI332,IF('1 Budgetskema (UDFYLDES)'!$D309="Offentlig institution",$AI334,"De minimis (Generel)")))</f>
        <v/>
      </c>
      <c r="AI331" s="247" t="s">
        <v>397</v>
      </c>
      <c r="AJ331" s="391"/>
      <c r="AK331" s="402"/>
      <c r="AL331" s="402"/>
      <c r="AM331" s="402"/>
      <c r="AN331" s="402"/>
      <c r="AO331" s="402"/>
      <c r="AP331" s="402"/>
      <c r="AQ331" s="402"/>
      <c r="AR331" s="402"/>
      <c r="AS331" s="402"/>
      <c r="AT331" s="402"/>
      <c r="AU331" s="402"/>
      <c r="AV331" s="402"/>
      <c r="AW331" s="402"/>
      <c r="AX331" s="402"/>
      <c r="AY331" s="402"/>
      <c r="AZ331" s="402"/>
      <c r="BA331" s="402"/>
      <c r="BB331" s="402"/>
      <c r="BC331" s="402"/>
      <c r="BD331" s="402"/>
      <c r="BE331" s="402"/>
      <c r="BF331" s="402"/>
      <c r="BG331" s="402"/>
      <c r="BH331" s="402"/>
      <c r="BI331" s="402"/>
      <c r="BJ331" s="402"/>
      <c r="BK331" s="402"/>
      <c r="BL331" s="402"/>
      <c r="BM331" s="402"/>
      <c r="BN331" s="402"/>
      <c r="BO331" s="402"/>
    </row>
    <row r="332" spans="1:67" ht="15.75" customHeight="1" thickBot="1">
      <c r="A332" s="177" t="s">
        <v>0</v>
      </c>
      <c r="B332" s="551">
        <f>IF(B330+B331&lt;=0,0,B330+B331)</f>
        <v>0</v>
      </c>
      <c r="C332" s="551">
        <f>IF(C330+C331&lt;=0,0,C330+C331)</f>
        <v>0</v>
      </c>
      <c r="D332" s="279"/>
      <c r="E332" s="273">
        <f>SUM(E323+E324+E325+E326-E327-E328+E329)+E331</f>
        <v>0</v>
      </c>
      <c r="F332" s="264"/>
      <c r="G332" s="429"/>
      <c r="H332" s="489"/>
      <c r="I332" s="471"/>
      <c r="J332" s="501"/>
      <c r="K332" s="502"/>
      <c r="L332" s="503"/>
      <c r="M332" s="296"/>
      <c r="N332" s="296"/>
      <c r="O332" s="301"/>
      <c r="P332" s="457"/>
      <c r="Q332" s="376"/>
      <c r="R332" s="376"/>
      <c r="S332" s="376"/>
      <c r="T332" s="473" t="e">
        <f t="shared" si="77"/>
        <v>#VALUE!</v>
      </c>
      <c r="U332" s="569" t="e">
        <f t="shared" si="78"/>
        <v>#VALUE!</v>
      </c>
      <c r="V332" s="473">
        <f t="shared" si="79"/>
        <v>0</v>
      </c>
      <c r="W332" s="473"/>
      <c r="X332" s="468">
        <f t="shared" si="76"/>
        <v>0</v>
      </c>
      <c r="Y332" s="457"/>
      <c r="Z332" s="286"/>
      <c r="AA332" s="286"/>
      <c r="AB332" s="376" t="str">
        <f>""</f>
        <v/>
      </c>
      <c r="AC332" s="376" t="s">
        <v>95</v>
      </c>
      <c r="AD332" s="376" t="str">
        <f>""</f>
        <v/>
      </c>
      <c r="AE332" s="376" t="str">
        <f>IF('1 Budgetskema (UDFYLDES)'!$D309="","",IF('1 Budgetskema (UDFYLDES)'!$D309="Forsknings- og videnformidlingsinstitution","","Støtte til innovationsklynger"))</f>
        <v/>
      </c>
      <c r="AF332" s="462" t="str">
        <f>""</f>
        <v/>
      </c>
      <c r="AG332" s="457" t="str">
        <f>IF(NOT(ISERROR(MATCH("Selvfinansieret",B$319,0))),"",IF(NOT(ISERROR(MATCH(B$319,{"ABER"},0))),$AD332,IF(NOT(ISERROR(MATCH(B$319,{"GBER"},0))),$AE332,IF(NOT(ISERROR(MATCH(B$319,{"FIBER"},0))),$AF332,IF(NOT(ISERROR(MATCH(B$319,{"Ej statsstøtte"},0))),$AB332,IF(NOT(ISERROR(MATCH(B$319,{"De minimis (Landbrug)"},0))),$AC332,IF(NOT(ISERROR(MATCH(B$319,{"De minimis (Generel)"},0))),$AC332,IF(NOT(ISERROR(MATCH(B$319,{"De minimis (Fiskeri og akvakultur)"},0))),$AC332,""))))))))</f>
        <v/>
      </c>
      <c r="AH332" s="300" t="str">
        <f>IF(OR('1 Budgetskema (UDFYLDES)'!$D309="",'1 Budgetskema (UDFYLDES)'!$D309="Offentlig institution"),"",IF(OR('1 Budgetskema (UDFYLDES)'!$D309="Forsknings- og videnformidlingsinstitution",'1 Budgetskema (UDFYLDES)'!$D309="Stor virksomhed"),$AI334,"De minimis (Fiskeri og akvakultur)"))</f>
        <v/>
      </c>
      <c r="AI332" s="247" t="s">
        <v>64</v>
      </c>
      <c r="AJ332" s="391"/>
      <c r="AK332" s="402"/>
      <c r="AL332" s="402"/>
      <c r="AM332" s="402"/>
      <c r="AN332" s="402"/>
      <c r="AO332" s="402"/>
      <c r="AP332" s="402"/>
      <c r="AQ332" s="402"/>
      <c r="AR332" s="402"/>
      <c r="AS332" s="402"/>
      <c r="AT332" s="402"/>
      <c r="AU332" s="402"/>
      <c r="AV332" s="402"/>
      <c r="AW332" s="402"/>
      <c r="AX332" s="402"/>
      <c r="AY332" s="402"/>
      <c r="AZ332" s="402"/>
      <c r="BA332" s="402"/>
      <c r="BB332" s="402"/>
      <c r="BC332" s="402"/>
      <c r="BD332" s="402"/>
      <c r="BE332" s="402"/>
      <c r="BF332" s="402"/>
      <c r="BG332" s="402"/>
      <c r="BH332" s="402"/>
      <c r="BI332" s="402"/>
      <c r="BJ332" s="402"/>
      <c r="BK332" s="402"/>
      <c r="BL332" s="402"/>
      <c r="BM332" s="402"/>
      <c r="BN332" s="402"/>
      <c r="BO332" s="402"/>
    </row>
    <row r="333" spans="1:67" s="2" customFormat="1" ht="15.75" thickBot="1">
      <c r="A333" s="549" t="s">
        <v>426</v>
      </c>
      <c r="B333" s="280">
        <f>B332</f>
        <v>0</v>
      </c>
      <c r="C333" s="552">
        <f>'1 Budgetskema (UDFYLDES)'!E311</f>
        <v>0</v>
      </c>
      <c r="D333" s="552">
        <f>'1 Budgetskema (UDFYLDES)'!F311</f>
        <v>0</v>
      </c>
      <c r="E333" s="283">
        <f>SUM(B323+B324+B325+B326-B327-B328+B329)</f>
        <v>0</v>
      </c>
      <c r="F333" s="189"/>
      <c r="G333" s="430"/>
      <c r="H333" s="430"/>
      <c r="I333" s="474"/>
      <c r="J333" s="493" t="s">
        <v>430</v>
      </c>
      <c r="K333" s="299"/>
      <c r="L333" s="299"/>
      <c r="M333" s="299"/>
      <c r="N333" s="299"/>
      <c r="O333" s="301"/>
      <c r="P333" s="457"/>
      <c r="Q333" s="376"/>
      <c r="R333" s="376"/>
      <c r="S333" s="376"/>
      <c r="T333" s="473"/>
      <c r="U333" s="473"/>
      <c r="V333" s="473"/>
      <c r="W333" s="473"/>
      <c r="X333" s="468"/>
      <c r="Y333" s="457"/>
      <c r="Z333" s="300"/>
      <c r="AA333" s="300"/>
      <c r="AB333" s="376" t="str">
        <f>""</f>
        <v/>
      </c>
      <c r="AC333" s="376" t="s">
        <v>86</v>
      </c>
      <c r="AD333" s="462" t="str">
        <f>""</f>
        <v/>
      </c>
      <c r="AE333" s="376" t="str">
        <f>IF('1 Budgetskema (UDFYLDES)'!$D309="","",IF(OR('1 Budgetskema (UDFYLDES)'!$D309="Forsknings- og videnformidlingsinstitution",'1 Budgetskema (UDFYLDES)'!$D309="Stor virksomhed"),"","Konsulentbistand"))</f>
        <v/>
      </c>
      <c r="AF333" s="462" t="str">
        <f>""</f>
        <v/>
      </c>
      <c r="AG333" s="457" t="str">
        <f>IF(NOT(ISERROR(MATCH("Selvfinansieret",B$319,0))),"",IF(NOT(ISERROR(MATCH(B$319,{"ABER"},0))),$AD333,IF(NOT(ISERROR(MATCH(B$319,{"GBER"},0))),$AE333,IF(NOT(ISERROR(MATCH(B$319,{"FIBER"},0))),$AF333,IF(NOT(ISERROR(MATCH(B$319,{"Ej statsstøtte"},0))),$AB333,IF(NOT(ISERROR(MATCH(B$319,{"De minimis (Landbrug)"},0))),$AC333,IF(NOT(ISERROR(MATCH(B$319,{"De minimis (Generel)"},0))),$AC333,IF(NOT(ISERROR(MATCH(B$319,{"De minimis (Fiskeri og akvakultur)"},0))),$AC333,""))))))))</f>
        <v/>
      </c>
      <c r="AH333" s="300" t="str">
        <f>IF(OR('1 Budgetskema (UDFYLDES)'!$D309="",'1 Budgetskema (UDFYLDES)'!$D309="Offentlig institution",'1 Budgetskema (UDFYLDES)'!$D309="Forsknings- og videnformidlingsinstitution",'1 Budgetskema (UDFYLDES)'!$D309="Stor virksomhed"),"","Selvfinansieret")</f>
        <v/>
      </c>
      <c r="AI333" s="247" t="s">
        <v>115</v>
      </c>
      <c r="AJ333" s="391"/>
      <c r="AK333" s="402"/>
      <c r="AL333" s="402"/>
      <c r="AM333" s="402"/>
      <c r="AN333" s="402"/>
      <c r="AO333" s="402"/>
      <c r="AP333" s="402"/>
      <c r="AQ333" s="402"/>
      <c r="AR333" s="402"/>
      <c r="AS333" s="402"/>
      <c r="AT333" s="402"/>
      <c r="AU333" s="402"/>
      <c r="AV333" s="402"/>
      <c r="AW333" s="402"/>
      <c r="AX333" s="402"/>
      <c r="AY333" s="402"/>
      <c r="AZ333" s="402"/>
      <c r="BA333" s="402"/>
      <c r="BB333" s="402"/>
      <c r="BC333" s="402"/>
      <c r="BD333" s="402"/>
      <c r="BE333" s="402"/>
      <c r="BF333" s="402"/>
      <c r="BG333" s="402"/>
      <c r="BH333" s="402"/>
      <c r="BI333" s="402"/>
      <c r="BJ333" s="402"/>
      <c r="BK333" s="402"/>
      <c r="BL333" s="402"/>
      <c r="BM333" s="402"/>
      <c r="BN333" s="402"/>
      <c r="BO333" s="402"/>
    </row>
    <row r="334" spans="1:67" s="2" customFormat="1" ht="15.75" thickBot="1">
      <c r="A334" s="393"/>
      <c r="B334" s="394"/>
      <c r="C334" s="394"/>
      <c r="D334" s="394"/>
      <c r="E334" s="408"/>
      <c r="F334" s="407"/>
      <c r="G334" s="430"/>
      <c r="H334" s="430"/>
      <c r="I334" s="474"/>
      <c r="J334" s="299" t="b">
        <f>OR(AND('1 Budgetskema (UDFYLDES)'!A309&gt;1,'1 Budgetskema (UDFYLDES)'!A309&lt;1000000000),'1 Budgetskema (UDFYLDES)'!A309&gt;9999999999)</f>
        <v>0</v>
      </c>
      <c r="K334" s="299"/>
      <c r="L334" s="299"/>
      <c r="M334" s="299"/>
      <c r="N334" s="299"/>
      <c r="O334" s="301"/>
      <c r="P334" s="457"/>
      <c r="Q334" s="376"/>
      <c r="R334" s="376"/>
      <c r="S334" s="376"/>
      <c r="T334" s="473"/>
      <c r="U334" s="473"/>
      <c r="V334" s="473"/>
      <c r="W334" s="473"/>
      <c r="X334" s="468"/>
      <c r="Y334" s="457"/>
      <c r="Z334" s="285"/>
      <c r="AA334" s="291"/>
      <c r="AB334" s="286" t="str">
        <f>""</f>
        <v/>
      </c>
      <c r="AC334" s="376" t="s">
        <v>87</v>
      </c>
      <c r="AD334" s="247" t="str">
        <f>""</f>
        <v/>
      </c>
      <c r="AE334" s="376" t="str">
        <f>IF('1 Budgetskema (UDFYLDES)'!$D309="","",IF(OR('1 Budgetskema (UDFYLDES)'!$D309="Forsknings- og videnformidlingsinstitution",'1 Budgetskema (UDFYLDES)'!$D309="Stor virksomhed"),"","Deltagelse i messer"))</f>
        <v/>
      </c>
      <c r="AF334" s="462" t="str">
        <f>""</f>
        <v/>
      </c>
      <c r="AG334" s="457" t="str">
        <f>IF(NOT(ISERROR(MATCH("Selvfinansieret",B$319,0))),"",IF(NOT(ISERROR(MATCH(B$319,{"ABER"},0))),$AD334,IF(NOT(ISERROR(MATCH(B$319,{"GBER"},0))),$AE334,IF(NOT(ISERROR(MATCH(B$319,{"FIBER"},0))),$AF334,IF(NOT(ISERROR(MATCH(B$319,{"Ej statsstøtte"},0))),$AB334,IF(NOT(ISERROR(MATCH(B$319,{"De minimis (Landbrug)"},0))),$AC334,IF(NOT(ISERROR(MATCH(B$319,{"De minimis (Generel)"},0))),$AC334,IF(NOT(ISERROR(MATCH(B$319,{"De minimis (Fiskeri og akvakultur)"},0))),$AC334,""))))))))</f>
        <v/>
      </c>
      <c r="AH334" s="300"/>
      <c r="AI334" s="247" t="s">
        <v>107</v>
      </c>
      <c r="AJ334" s="391"/>
      <c r="AK334" s="402"/>
      <c r="AL334" s="402"/>
      <c r="AM334" s="402"/>
      <c r="AN334" s="402"/>
      <c r="AO334" s="402"/>
      <c r="AP334" s="402"/>
      <c r="AQ334" s="402"/>
      <c r="AR334" s="402"/>
      <c r="AS334" s="402"/>
      <c r="AT334" s="402"/>
      <c r="AU334" s="402"/>
      <c r="AV334" s="402"/>
      <c r="AW334" s="402"/>
      <c r="AX334" s="402"/>
      <c r="AY334" s="402"/>
      <c r="AZ334" s="402"/>
      <c r="BA334" s="402"/>
      <c r="BB334" s="402"/>
      <c r="BC334" s="402"/>
      <c r="BD334" s="402"/>
      <c r="BE334" s="402"/>
      <c r="BF334" s="402"/>
      <c r="BG334" s="402"/>
      <c r="BH334" s="402"/>
      <c r="BI334" s="402"/>
      <c r="BJ334" s="402"/>
      <c r="BK334" s="402"/>
      <c r="BL334" s="402"/>
      <c r="BM334" s="402"/>
      <c r="BN334" s="402"/>
      <c r="BO334" s="402"/>
    </row>
    <row r="335" spans="1:67" s="2" customFormat="1" ht="15">
      <c r="A335" s="396"/>
      <c r="B335" s="397"/>
      <c r="C335" s="397"/>
      <c r="D335" s="397"/>
      <c r="E335" s="523" t="s">
        <v>402</v>
      </c>
      <c r="F335" s="271" t="str">
        <f>F320</f>
        <v/>
      </c>
      <c r="G335" s="430"/>
      <c r="H335" s="430"/>
      <c r="I335" s="474"/>
      <c r="J335" s="474"/>
      <c r="K335" s="299"/>
      <c r="L335" s="299"/>
      <c r="M335" s="299"/>
      <c r="N335" s="299"/>
      <c r="O335" s="299"/>
      <c r="P335" s="301"/>
      <c r="Q335" s="376"/>
      <c r="R335" s="376"/>
      <c r="S335" s="376"/>
      <c r="T335" s="473"/>
      <c r="U335" s="473"/>
      <c r="V335" s="473"/>
      <c r="W335" s="473"/>
      <c r="X335" s="473"/>
      <c r="Y335" s="457"/>
      <c r="Z335" s="457"/>
      <c r="AA335" s="247"/>
      <c r="AB335" s="286" t="str">
        <f>""</f>
        <v/>
      </c>
      <c r="AC335" s="376" t="s">
        <v>97</v>
      </c>
      <c r="AD335" s="247" t="str">
        <f>""</f>
        <v/>
      </c>
      <c r="AE335" s="247" t="str">
        <f>""</f>
        <v/>
      </c>
      <c r="AF335" s="462" t="str">
        <f>""</f>
        <v/>
      </c>
      <c r="AG335" s="457" t="str">
        <f>IF(NOT(ISERROR(MATCH("Selvfinansieret",B$319,0))),"",IF(NOT(ISERROR(MATCH(B$319,{"ABER"},0))),$AD335,IF(NOT(ISERROR(MATCH(B$319,{"GBER"},0))),$AE335,IF(NOT(ISERROR(MATCH(B$319,{"FIBER"},0))),$AF335,IF(NOT(ISERROR(MATCH(B$319,{"Ej statsstøtte"},0))),$AB335,IF(NOT(ISERROR(MATCH(B$319,{"De minimis (Landbrug)"},0))),$AC335,IF(NOT(ISERROR(MATCH(B$319,{"De minimis (Generel)"},0))),$AC335,IF(NOT(ISERROR(MATCH(B$319,{"De minimis (Fiskeri og akvakultur)"},0))),$AC335,""))))))))</f>
        <v/>
      </c>
      <c r="AH335" s="247"/>
      <c r="AI335" s="247"/>
      <c r="AJ335" s="391"/>
      <c r="AK335" s="402"/>
      <c r="AL335" s="402"/>
      <c r="AM335" s="402"/>
      <c r="AN335" s="402"/>
      <c r="AO335" s="402"/>
      <c r="AP335" s="402"/>
      <c r="AQ335" s="402"/>
      <c r="AR335" s="402"/>
      <c r="AS335" s="402"/>
      <c r="AT335" s="402"/>
      <c r="AU335" s="402"/>
      <c r="AV335" s="402"/>
      <c r="AW335" s="402"/>
      <c r="AX335" s="402"/>
      <c r="AY335" s="402"/>
      <c r="AZ335" s="402"/>
      <c r="BA335" s="402"/>
      <c r="BB335" s="402"/>
      <c r="BC335" s="402"/>
      <c r="BD335" s="402"/>
      <c r="BE335" s="402"/>
      <c r="BF335" s="402"/>
      <c r="BG335" s="402"/>
      <c r="BH335" s="402"/>
      <c r="BI335" s="402"/>
      <c r="BJ335" s="402"/>
      <c r="BK335" s="402"/>
      <c r="BL335" s="402"/>
      <c r="BM335" s="402"/>
      <c r="BN335" s="402"/>
      <c r="BO335" s="402"/>
    </row>
    <row r="336" spans="1:67" s="2" customFormat="1" ht="15">
      <c r="A336" s="396"/>
      <c r="B336" s="397"/>
      <c r="C336" s="397"/>
      <c r="D336" s="397"/>
      <c r="E336" s="524" t="s">
        <v>405</v>
      </c>
      <c r="F336" s="272" t="str">
        <f>IFERROR(IF(G321="",G322,IF(G321&lt;=0,0,IF(AND(G321&lt;F321,G322&lt;F321,G321&gt;0,G322&gt;0),(F321-(F321-G321)-(F321-G322)),G321))),"")</f>
        <v/>
      </c>
      <c r="G336" s="430"/>
      <c r="H336" s="430"/>
      <c r="I336" s="474"/>
      <c r="J336" s="474"/>
      <c r="K336" s="299"/>
      <c r="L336" s="299"/>
      <c r="M336" s="299"/>
      <c r="N336" s="299"/>
      <c r="O336" s="299"/>
      <c r="P336" s="301"/>
      <c r="Q336" s="376"/>
      <c r="R336" s="376"/>
      <c r="S336" s="376"/>
      <c r="T336" s="473"/>
      <c r="U336" s="473"/>
      <c r="V336" s="473"/>
      <c r="W336" s="473"/>
      <c r="X336" s="473"/>
      <c r="Y336" s="457"/>
      <c r="Z336" s="247"/>
      <c r="AA336" s="247"/>
      <c r="AB336" s="286" t="str">
        <f>""</f>
        <v/>
      </c>
      <c r="AC336" s="376" t="s">
        <v>109</v>
      </c>
      <c r="AD336" s="247" t="str">
        <f>""</f>
        <v/>
      </c>
      <c r="AE336" s="247" t="str">
        <f>""</f>
        <v/>
      </c>
      <c r="AF336" s="462" t="str">
        <f>""</f>
        <v/>
      </c>
      <c r="AG336" s="457" t="str">
        <f>IF(NOT(ISERROR(MATCH("Selvfinansieret",B$319,0))),"",IF(NOT(ISERROR(MATCH(B$319,{"ABER"},0))),$AD336,IF(NOT(ISERROR(MATCH(B$319,{"GBER"},0))),$AE336,IF(NOT(ISERROR(MATCH(B$319,{"FIBER"},0))),$AF336,IF(NOT(ISERROR(MATCH(B$319,{"Ej statsstøtte"},0))),$AB336,IF(NOT(ISERROR(MATCH(B$319,{"De minimis (Landbrug)"},0))),$AC336,IF(NOT(ISERROR(MATCH(B$319,{"De minimis (Generel)"},0))),$AC336,IF(NOT(ISERROR(MATCH(B$319,{"De minimis (Fiskeri og akvakultur)"},0))),$AC336,""))))))))</f>
        <v/>
      </c>
      <c r="AH336" s="247"/>
      <c r="AI336" s="247"/>
      <c r="AJ336" s="391"/>
      <c r="AK336" s="402"/>
      <c r="AL336" s="402"/>
      <c r="AM336" s="402"/>
      <c r="AN336" s="402"/>
      <c r="AO336" s="402"/>
      <c r="AP336" s="402"/>
      <c r="AQ336" s="402"/>
      <c r="AR336" s="402"/>
      <c r="AS336" s="402"/>
      <c r="AT336" s="402"/>
      <c r="AU336" s="402"/>
      <c r="AV336" s="402"/>
      <c r="AW336" s="402"/>
      <c r="AX336" s="402"/>
      <c r="AY336" s="402"/>
      <c r="AZ336" s="402"/>
      <c r="BA336" s="402"/>
      <c r="BB336" s="402"/>
      <c r="BC336" s="402"/>
      <c r="BD336" s="402"/>
      <c r="BE336" s="402"/>
      <c r="BF336" s="402"/>
      <c r="BG336" s="402"/>
      <c r="BH336" s="402"/>
      <c r="BI336" s="402"/>
      <c r="BJ336" s="402"/>
      <c r="BK336" s="402"/>
      <c r="BL336" s="402"/>
      <c r="BM336" s="402"/>
      <c r="BN336" s="402"/>
      <c r="BO336" s="402"/>
    </row>
    <row r="337" spans="1:67" ht="15">
      <c r="A337" s="406"/>
      <c r="B337" s="400"/>
      <c r="C337" s="400"/>
      <c r="D337" s="400"/>
      <c r="E337" s="525" t="s">
        <v>404</v>
      </c>
      <c r="F337" s="265" t="str">
        <f>IF($F318="","",IF($F318="Forsknings- og videnformidlingsinstitution",0.44,0.3))</f>
        <v/>
      </c>
      <c r="G337" s="431"/>
      <c r="H337" s="431"/>
      <c r="I337" s="475"/>
      <c r="J337" s="475"/>
      <c r="K337" s="304"/>
      <c r="L337" s="304"/>
      <c r="M337" s="304"/>
      <c r="N337" s="304"/>
      <c r="O337" s="304"/>
      <c r="P337" s="457"/>
      <c r="Q337" s="376"/>
      <c r="R337" s="376"/>
      <c r="S337" s="376"/>
      <c r="T337" s="473"/>
      <c r="U337" s="473"/>
      <c r="V337" s="473"/>
      <c r="W337" s="473"/>
      <c r="X337" s="473"/>
      <c r="Y337" s="247"/>
      <c r="Z337" s="247"/>
      <c r="AA337" s="247"/>
      <c r="AB337" s="247"/>
      <c r="AC337" s="247"/>
      <c r="AD337" s="247"/>
      <c r="AE337" s="247"/>
      <c r="AF337" s="247"/>
      <c r="AG337" s="247"/>
      <c r="AH337" s="247"/>
      <c r="AI337" s="247"/>
      <c r="AJ337" s="391"/>
      <c r="AK337" s="402"/>
      <c r="AL337" s="402"/>
      <c r="AM337" s="402"/>
      <c r="AN337" s="402"/>
      <c r="AO337" s="402"/>
      <c r="AP337" s="402"/>
      <c r="AQ337" s="402"/>
      <c r="AR337" s="402"/>
      <c r="AS337" s="402"/>
      <c r="AT337" s="402"/>
      <c r="AU337" s="402"/>
      <c r="AV337" s="402"/>
      <c r="AW337" s="402"/>
      <c r="AX337" s="402"/>
      <c r="AY337" s="402"/>
      <c r="AZ337" s="402"/>
      <c r="BA337" s="402"/>
      <c r="BB337" s="402"/>
      <c r="BC337" s="402"/>
      <c r="BD337" s="402"/>
      <c r="BE337" s="402"/>
      <c r="BF337" s="402"/>
      <c r="BG337" s="402"/>
      <c r="BH337" s="402"/>
      <c r="BI337" s="402"/>
      <c r="BJ337" s="402"/>
      <c r="BK337" s="402"/>
      <c r="BL337" s="402"/>
      <c r="BM337" s="402"/>
      <c r="BN337" s="402"/>
      <c r="BO337" s="402"/>
    </row>
    <row r="338" spans="1:67" ht="15.75" thickBot="1">
      <c r="A338" s="447" t="s">
        <v>51</v>
      </c>
      <c r="B338" s="448">
        <f>IFERROR(E332/$E$15,0)</f>
        <v>0</v>
      </c>
      <c r="C338" s="400"/>
      <c r="D338" s="400"/>
      <c r="E338" s="526" t="s">
        <v>403</v>
      </c>
      <c r="F338" s="266">
        <f>'1 Budgetskema (UDFYLDES)'!$C333</f>
        <v>0</v>
      </c>
      <c r="G338" s="431"/>
      <c r="H338" s="431"/>
      <c r="I338" s="475"/>
      <c r="J338" s="475"/>
      <c r="K338" s="304"/>
      <c r="L338" s="304"/>
      <c r="M338" s="304"/>
      <c r="N338" s="304"/>
      <c r="O338" s="304"/>
      <c r="P338" s="457"/>
      <c r="Q338" s="376"/>
      <c r="R338" s="376"/>
      <c r="S338" s="376"/>
      <c r="T338" s="473"/>
      <c r="U338" s="473"/>
      <c r="V338" s="473"/>
      <c r="W338" s="473"/>
      <c r="X338" s="473"/>
      <c r="Y338" s="247"/>
      <c r="Z338" s="247"/>
      <c r="AA338" s="247"/>
      <c r="AB338" s="247"/>
      <c r="AC338" s="247"/>
      <c r="AD338" s="247"/>
      <c r="AE338" s="247"/>
      <c r="AF338" s="247"/>
      <c r="AG338" s="247"/>
      <c r="AH338" s="247"/>
      <c r="AI338" s="247"/>
      <c r="AJ338" s="391"/>
      <c r="AK338" s="402"/>
      <c r="AL338" s="402"/>
      <c r="AM338" s="402"/>
      <c r="AN338" s="402"/>
      <c r="AO338" s="402"/>
      <c r="AP338" s="402"/>
      <c r="AQ338" s="402"/>
      <c r="AR338" s="402"/>
      <c r="AS338" s="402"/>
      <c r="AT338" s="402"/>
      <c r="AU338" s="402"/>
      <c r="AV338" s="402"/>
      <c r="AW338" s="402"/>
      <c r="AX338" s="402"/>
      <c r="AY338" s="402"/>
      <c r="AZ338" s="402"/>
      <c r="BA338" s="402"/>
      <c r="BB338" s="402"/>
      <c r="BC338" s="402"/>
      <c r="BD338" s="402"/>
      <c r="BE338" s="402"/>
      <c r="BF338" s="402"/>
      <c r="BG338" s="402"/>
      <c r="BH338" s="402"/>
      <c r="BI338" s="402"/>
      <c r="BJ338" s="402"/>
      <c r="BK338" s="402"/>
      <c r="BL338" s="402"/>
      <c r="BM338" s="402"/>
      <c r="BN338" s="402"/>
      <c r="BO338" s="402"/>
    </row>
    <row r="339" spans="1:67" ht="15.75" thickBot="1">
      <c r="A339" s="398"/>
      <c r="B339" s="399"/>
      <c r="C339" s="391"/>
      <c r="D339" s="391"/>
      <c r="E339" s="409"/>
      <c r="F339" s="391"/>
      <c r="G339" s="431"/>
      <c r="H339" s="431"/>
      <c r="I339" s="475"/>
      <c r="J339" s="475"/>
      <c r="K339" s="304"/>
      <c r="L339" s="304"/>
      <c r="M339" s="304"/>
      <c r="N339" s="304"/>
      <c r="O339" s="304"/>
      <c r="P339" s="457"/>
      <c r="Q339" s="376"/>
      <c r="R339" s="376"/>
      <c r="S339" s="376"/>
      <c r="T339" s="473"/>
      <c r="U339" s="473"/>
      <c r="V339" s="473"/>
      <c r="W339" s="473"/>
      <c r="X339" s="473"/>
      <c r="Y339" s="247"/>
      <c r="Z339" s="247"/>
      <c r="AA339" s="247"/>
      <c r="AB339" s="247"/>
      <c r="AC339" s="376"/>
      <c r="AD339" s="247"/>
      <c r="AE339" s="247"/>
      <c r="AF339" s="247"/>
      <c r="AG339" s="247"/>
      <c r="AH339" s="247"/>
      <c r="AI339" s="247"/>
      <c r="AJ339" s="391"/>
      <c r="AK339" s="402"/>
      <c r="AL339" s="402"/>
      <c r="AM339" s="402"/>
      <c r="AN339" s="402"/>
      <c r="AO339" s="402"/>
      <c r="AP339" s="402"/>
      <c r="AQ339" s="402"/>
      <c r="AR339" s="402"/>
      <c r="AS339" s="402"/>
      <c r="AT339" s="402"/>
      <c r="AU339" s="402"/>
      <c r="AV339" s="402"/>
      <c r="AW339" s="402"/>
      <c r="AX339" s="402"/>
      <c r="AY339" s="402"/>
      <c r="AZ339" s="402"/>
      <c r="BA339" s="402"/>
      <c r="BB339" s="402"/>
      <c r="BC339" s="402"/>
      <c r="BD339" s="402"/>
      <c r="BE339" s="402"/>
      <c r="BF339" s="402"/>
      <c r="BG339" s="402"/>
      <c r="BH339" s="402"/>
      <c r="BI339" s="402"/>
      <c r="BJ339" s="402"/>
      <c r="BK339" s="402"/>
      <c r="BL339" s="402"/>
      <c r="BM339" s="402"/>
      <c r="BN339" s="402"/>
      <c r="BO339" s="402"/>
    </row>
    <row r="340" spans="1:67" ht="15" hidden="1">
      <c r="A340" s="398"/>
      <c r="B340" s="399"/>
      <c r="C340" s="391"/>
      <c r="D340" s="391"/>
      <c r="E340" s="409"/>
      <c r="F340" s="391"/>
      <c r="G340" s="431"/>
      <c r="H340" s="431"/>
      <c r="I340" s="475"/>
      <c r="J340" s="475"/>
      <c r="K340" s="304"/>
      <c r="L340" s="304"/>
      <c r="M340" s="304"/>
      <c r="N340" s="304"/>
      <c r="O340" s="304"/>
      <c r="P340" s="457"/>
      <c r="Q340" s="376"/>
      <c r="R340" s="376"/>
      <c r="S340" s="376"/>
      <c r="T340" s="473"/>
      <c r="U340" s="473"/>
      <c r="V340" s="473"/>
      <c r="W340" s="473"/>
      <c r="X340" s="473"/>
      <c r="Y340" s="247"/>
      <c r="Z340" s="247"/>
      <c r="AA340" s="247"/>
      <c r="AB340" s="247"/>
      <c r="AC340" s="376"/>
      <c r="AD340" s="247"/>
      <c r="AE340" s="247"/>
      <c r="AF340" s="247"/>
      <c r="AG340" s="247"/>
      <c r="AH340" s="247"/>
      <c r="AI340" s="247"/>
      <c r="AJ340" s="391"/>
      <c r="AK340" s="402"/>
      <c r="AL340" s="402"/>
      <c r="AM340" s="402"/>
      <c r="AN340" s="402"/>
      <c r="AO340" s="402"/>
      <c r="AP340" s="402"/>
      <c r="AQ340" s="402"/>
      <c r="AR340" s="402"/>
      <c r="AS340" s="402"/>
      <c r="AT340" s="402"/>
      <c r="AU340" s="402"/>
      <c r="AV340" s="402"/>
      <c r="AW340" s="402"/>
      <c r="AX340" s="402"/>
      <c r="AY340" s="402"/>
      <c r="AZ340" s="402"/>
      <c r="BA340" s="402"/>
      <c r="BB340" s="402"/>
      <c r="BC340" s="402"/>
      <c r="BD340" s="402"/>
      <c r="BE340" s="402"/>
      <c r="BF340" s="402"/>
      <c r="BG340" s="402"/>
      <c r="BH340" s="402"/>
      <c r="BI340" s="402"/>
      <c r="BJ340" s="402"/>
      <c r="BK340" s="402"/>
      <c r="BL340" s="402"/>
      <c r="BM340" s="402"/>
      <c r="BN340" s="402"/>
      <c r="BO340" s="402"/>
    </row>
    <row r="341" spans="1:67" ht="15" hidden="1">
      <c r="A341" s="398"/>
      <c r="B341" s="399"/>
      <c r="C341" s="391"/>
      <c r="D341" s="391"/>
      <c r="E341" s="409"/>
      <c r="F341" s="391"/>
      <c r="G341" s="431"/>
      <c r="H341" s="431"/>
      <c r="I341" s="475"/>
      <c r="J341" s="475"/>
      <c r="K341" s="304"/>
      <c r="L341" s="304"/>
      <c r="M341" s="304"/>
      <c r="N341" s="304"/>
      <c r="O341" s="304"/>
      <c r="P341" s="457"/>
      <c r="Q341" s="376"/>
      <c r="R341" s="376"/>
      <c r="S341" s="376"/>
      <c r="T341" s="473"/>
      <c r="U341" s="473"/>
      <c r="V341" s="473"/>
      <c r="W341" s="473"/>
      <c r="X341" s="473"/>
      <c r="Y341" s="247"/>
      <c r="Z341" s="247"/>
      <c r="AA341" s="247"/>
      <c r="AB341" s="247"/>
      <c r="AC341" s="376"/>
      <c r="AD341" s="247"/>
      <c r="AE341" s="247"/>
      <c r="AF341" s="247"/>
      <c r="AG341" s="247"/>
      <c r="AH341" s="247"/>
      <c r="AI341" s="247"/>
      <c r="AJ341" s="391"/>
      <c r="AK341" s="402"/>
      <c r="AL341" s="402"/>
      <c r="AM341" s="402"/>
      <c r="AN341" s="402"/>
      <c r="AO341" s="402"/>
      <c r="AP341" s="402"/>
      <c r="AQ341" s="402"/>
      <c r="AR341" s="402"/>
      <c r="AS341" s="402"/>
      <c r="AT341" s="402"/>
      <c r="AU341" s="402"/>
      <c r="AV341" s="402"/>
      <c r="AW341" s="402"/>
      <c r="AX341" s="402"/>
      <c r="AY341" s="402"/>
      <c r="AZ341" s="402"/>
      <c r="BA341" s="402"/>
      <c r="BB341" s="402"/>
      <c r="BC341" s="402"/>
      <c r="BD341" s="402"/>
      <c r="BE341" s="402"/>
      <c r="BF341" s="402"/>
      <c r="BG341" s="402"/>
      <c r="BH341" s="402"/>
      <c r="BI341" s="402"/>
      <c r="BJ341" s="402"/>
      <c r="BK341" s="402"/>
      <c r="BL341" s="402"/>
      <c r="BM341" s="402"/>
      <c r="BN341" s="402"/>
      <c r="BO341" s="402"/>
    </row>
    <row r="342" spans="1:67" ht="15" hidden="1">
      <c r="A342" s="398"/>
      <c r="B342" s="399"/>
      <c r="C342" s="391"/>
      <c r="D342" s="391"/>
      <c r="E342" s="409"/>
      <c r="F342" s="391"/>
      <c r="G342" s="431"/>
      <c r="H342" s="431"/>
      <c r="I342" s="475"/>
      <c r="J342" s="475"/>
      <c r="K342" s="304"/>
      <c r="L342" s="304"/>
      <c r="M342" s="304"/>
      <c r="N342" s="304"/>
      <c r="O342" s="304"/>
      <c r="P342" s="457"/>
      <c r="Q342" s="376"/>
      <c r="R342" s="376"/>
      <c r="S342" s="376"/>
      <c r="T342" s="473"/>
      <c r="U342" s="473"/>
      <c r="V342" s="473"/>
      <c r="W342" s="473"/>
      <c r="X342" s="473"/>
      <c r="Y342" s="247"/>
      <c r="Z342" s="247"/>
      <c r="AA342" s="247"/>
      <c r="AB342" s="247"/>
      <c r="AC342" s="376"/>
      <c r="AD342" s="247"/>
      <c r="AE342" s="247"/>
      <c r="AF342" s="247"/>
      <c r="AG342" s="247"/>
      <c r="AH342" s="247"/>
      <c r="AI342" s="247"/>
      <c r="AJ342" s="391"/>
      <c r="AK342" s="402"/>
      <c r="AL342" s="402"/>
      <c r="AM342" s="402"/>
      <c r="AN342" s="402"/>
      <c r="AO342" s="402"/>
      <c r="AP342" s="402"/>
      <c r="AQ342" s="402"/>
      <c r="AR342" s="402"/>
      <c r="AS342" s="402"/>
      <c r="AT342" s="402"/>
      <c r="AU342" s="402"/>
      <c r="AV342" s="402"/>
      <c r="AW342" s="402"/>
      <c r="AX342" s="402"/>
      <c r="AY342" s="402"/>
      <c r="AZ342" s="402"/>
      <c r="BA342" s="402"/>
      <c r="BB342" s="402"/>
      <c r="BC342" s="402"/>
      <c r="BD342" s="402"/>
      <c r="BE342" s="402"/>
      <c r="BF342" s="402"/>
      <c r="BG342" s="402"/>
      <c r="BH342" s="402"/>
      <c r="BI342" s="402"/>
      <c r="BJ342" s="402"/>
      <c r="BK342" s="402"/>
      <c r="BL342" s="402"/>
      <c r="BM342" s="402"/>
      <c r="BN342" s="402"/>
      <c r="BO342" s="402"/>
    </row>
    <row r="343" spans="1:67" ht="15" hidden="1">
      <c r="A343" s="398"/>
      <c r="B343" s="399"/>
      <c r="C343" s="391"/>
      <c r="D343" s="391"/>
      <c r="E343" s="409"/>
      <c r="F343" s="391"/>
      <c r="G343" s="431"/>
      <c r="H343" s="431"/>
      <c r="I343" s="475"/>
      <c r="J343" s="475"/>
      <c r="K343" s="304"/>
      <c r="L343" s="304"/>
      <c r="M343" s="304"/>
      <c r="N343" s="304"/>
      <c r="O343" s="304"/>
      <c r="P343" s="457"/>
      <c r="Q343" s="376"/>
      <c r="R343" s="376"/>
      <c r="S343" s="376"/>
      <c r="T343" s="473"/>
      <c r="U343" s="473"/>
      <c r="V343" s="473"/>
      <c r="W343" s="473"/>
      <c r="X343" s="473"/>
      <c r="Y343" s="247"/>
      <c r="Z343" s="247"/>
      <c r="AA343" s="247"/>
      <c r="AB343" s="247"/>
      <c r="AC343" s="376"/>
      <c r="AD343" s="247"/>
      <c r="AE343" s="247"/>
      <c r="AF343" s="247"/>
      <c r="AG343" s="247"/>
      <c r="AH343" s="247"/>
      <c r="AI343" s="247"/>
      <c r="AJ343" s="391"/>
      <c r="AK343" s="402"/>
      <c r="AL343" s="402"/>
      <c r="AM343" s="402"/>
      <c r="AN343" s="402"/>
      <c r="AO343" s="402"/>
      <c r="AP343" s="402"/>
      <c r="AQ343" s="402"/>
      <c r="AR343" s="402"/>
      <c r="AS343" s="402"/>
      <c r="AT343" s="402"/>
      <c r="AU343" s="402"/>
      <c r="AV343" s="402"/>
      <c r="AW343" s="402"/>
      <c r="AX343" s="402"/>
      <c r="AY343" s="402"/>
      <c r="AZ343" s="402"/>
      <c r="BA343" s="402"/>
      <c r="BB343" s="402"/>
      <c r="BC343" s="402"/>
      <c r="BD343" s="402"/>
      <c r="BE343" s="402"/>
      <c r="BF343" s="402"/>
      <c r="BG343" s="402"/>
      <c r="BH343" s="402"/>
      <c r="BI343" s="402"/>
      <c r="BJ343" s="402"/>
      <c r="BK343" s="402"/>
      <c r="BL343" s="402"/>
      <c r="BM343" s="402"/>
      <c r="BN343" s="402"/>
      <c r="BO343" s="402"/>
    </row>
    <row r="344" spans="1:67" ht="15" hidden="1">
      <c r="A344" s="398"/>
      <c r="B344" s="399"/>
      <c r="C344" s="391"/>
      <c r="D344" s="391"/>
      <c r="E344" s="409"/>
      <c r="F344" s="391"/>
      <c r="G344" s="431"/>
      <c r="H344" s="431"/>
      <c r="I344" s="475"/>
      <c r="J344" s="475"/>
      <c r="K344" s="304"/>
      <c r="L344" s="304"/>
      <c r="M344" s="304"/>
      <c r="N344" s="304"/>
      <c r="O344" s="304"/>
      <c r="P344" s="457"/>
      <c r="Q344" s="376"/>
      <c r="R344" s="376"/>
      <c r="S344" s="376"/>
      <c r="T344" s="473"/>
      <c r="U344" s="473"/>
      <c r="V344" s="473"/>
      <c r="W344" s="473"/>
      <c r="X344" s="473"/>
      <c r="Y344" s="247"/>
      <c r="Z344" s="247"/>
      <c r="AA344" s="247"/>
      <c r="AB344" s="247"/>
      <c r="AC344" s="376"/>
      <c r="AD344" s="247"/>
      <c r="AE344" s="247"/>
      <c r="AF344" s="247"/>
      <c r="AG344" s="247"/>
      <c r="AH344" s="247"/>
      <c r="AI344" s="247"/>
      <c r="AJ344" s="391"/>
      <c r="AK344" s="402"/>
      <c r="AL344" s="402"/>
      <c r="AM344" s="402"/>
      <c r="AN344" s="402"/>
      <c r="AO344" s="402"/>
      <c r="AP344" s="402"/>
      <c r="AQ344" s="402"/>
      <c r="AR344" s="402"/>
      <c r="AS344" s="402"/>
      <c r="AT344" s="402"/>
      <c r="AU344" s="402"/>
      <c r="AV344" s="402"/>
      <c r="AW344" s="402"/>
      <c r="AX344" s="402"/>
      <c r="AY344" s="402"/>
      <c r="AZ344" s="402"/>
      <c r="BA344" s="402"/>
      <c r="BB344" s="402"/>
      <c r="BC344" s="402"/>
      <c r="BD344" s="402"/>
      <c r="BE344" s="402"/>
      <c r="BF344" s="402"/>
      <c r="BG344" s="402"/>
      <c r="BH344" s="402"/>
      <c r="BI344" s="402"/>
      <c r="BJ344" s="402"/>
      <c r="BK344" s="402"/>
      <c r="BL344" s="402"/>
      <c r="BM344" s="402"/>
      <c r="BN344" s="402"/>
      <c r="BO344" s="402"/>
    </row>
    <row r="345" spans="1:67" ht="15" hidden="1">
      <c r="A345" s="398"/>
      <c r="B345" s="399"/>
      <c r="C345" s="391"/>
      <c r="D345" s="391"/>
      <c r="E345" s="409"/>
      <c r="F345" s="391"/>
      <c r="G345" s="431"/>
      <c r="H345" s="431"/>
      <c r="I345" s="475"/>
      <c r="J345" s="475"/>
      <c r="K345" s="304"/>
      <c r="L345" s="304"/>
      <c r="M345" s="304"/>
      <c r="N345" s="304"/>
      <c r="O345" s="304"/>
      <c r="P345" s="457"/>
      <c r="Q345" s="376"/>
      <c r="R345" s="376"/>
      <c r="S345" s="376"/>
      <c r="T345" s="473"/>
      <c r="U345" s="473"/>
      <c r="V345" s="473"/>
      <c r="W345" s="473"/>
      <c r="X345" s="473"/>
      <c r="Y345" s="247"/>
      <c r="Z345" s="247"/>
      <c r="AA345" s="247"/>
      <c r="AB345" s="247"/>
      <c r="AC345" s="376"/>
      <c r="AD345" s="247"/>
      <c r="AE345" s="247"/>
      <c r="AF345" s="247"/>
      <c r="AG345" s="247"/>
      <c r="AH345" s="247"/>
      <c r="AI345" s="247"/>
      <c r="AJ345" s="391"/>
      <c r="AK345" s="402"/>
      <c r="AL345" s="402"/>
      <c r="AM345" s="402"/>
      <c r="AN345" s="402"/>
      <c r="AO345" s="402"/>
      <c r="AP345" s="402"/>
      <c r="AQ345" s="402"/>
      <c r="AR345" s="402"/>
      <c r="AS345" s="402"/>
      <c r="AT345" s="402"/>
      <c r="AU345" s="402"/>
      <c r="AV345" s="402"/>
      <c r="AW345" s="402"/>
      <c r="AX345" s="402"/>
      <c r="AY345" s="402"/>
      <c r="AZ345" s="402"/>
      <c r="BA345" s="402"/>
      <c r="BB345" s="402"/>
      <c r="BC345" s="402"/>
      <c r="BD345" s="402"/>
      <c r="BE345" s="402"/>
      <c r="BF345" s="402"/>
      <c r="BG345" s="402"/>
      <c r="BH345" s="402"/>
      <c r="BI345" s="402"/>
      <c r="BJ345" s="402"/>
      <c r="BK345" s="402"/>
      <c r="BL345" s="402"/>
      <c r="BM345" s="402"/>
      <c r="BN345" s="402"/>
      <c r="BO345" s="402"/>
    </row>
    <row r="346" spans="1:67" ht="15" hidden="1">
      <c r="A346" s="398"/>
      <c r="B346" s="399"/>
      <c r="C346" s="391"/>
      <c r="D346" s="391"/>
      <c r="E346" s="409"/>
      <c r="F346" s="391"/>
      <c r="G346" s="431"/>
      <c r="H346" s="431"/>
      <c r="I346" s="475"/>
      <c r="J346" s="475"/>
      <c r="K346" s="304"/>
      <c r="L346" s="304"/>
      <c r="M346" s="304"/>
      <c r="N346" s="304"/>
      <c r="O346" s="304"/>
      <c r="P346" s="457"/>
      <c r="Q346" s="376"/>
      <c r="R346" s="376"/>
      <c r="S346" s="376"/>
      <c r="T346" s="473"/>
      <c r="U346" s="473"/>
      <c r="V346" s="473"/>
      <c r="W346" s="473"/>
      <c r="X346" s="473"/>
      <c r="Y346" s="247"/>
      <c r="Z346" s="247"/>
      <c r="AA346" s="247"/>
      <c r="AB346" s="247"/>
      <c r="AC346" s="376"/>
      <c r="AD346" s="247"/>
      <c r="AE346" s="247"/>
      <c r="AF346" s="247"/>
      <c r="AG346" s="247"/>
      <c r="AH346" s="247"/>
      <c r="AI346" s="247"/>
      <c r="AJ346" s="391"/>
      <c r="AK346" s="402"/>
      <c r="AL346" s="402"/>
      <c r="AM346" s="402"/>
      <c r="AN346" s="402"/>
      <c r="AO346" s="402"/>
      <c r="AP346" s="402"/>
      <c r="AQ346" s="402"/>
      <c r="AR346" s="402"/>
      <c r="AS346" s="402"/>
      <c r="AT346" s="402"/>
      <c r="AU346" s="402"/>
      <c r="AV346" s="402"/>
      <c r="AW346" s="402"/>
      <c r="AX346" s="402"/>
      <c r="AY346" s="402"/>
      <c r="AZ346" s="402"/>
      <c r="BA346" s="402"/>
      <c r="BB346" s="402"/>
      <c r="BC346" s="402"/>
      <c r="BD346" s="402"/>
      <c r="BE346" s="402"/>
      <c r="BF346" s="402"/>
      <c r="BG346" s="402"/>
      <c r="BH346" s="402"/>
      <c r="BI346" s="402"/>
      <c r="BJ346" s="402"/>
      <c r="BK346" s="402"/>
      <c r="BL346" s="402"/>
      <c r="BM346" s="402"/>
      <c r="BN346" s="402"/>
      <c r="BO346" s="402"/>
    </row>
    <row r="347" spans="1:67" ht="15" hidden="1">
      <c r="A347" s="398"/>
      <c r="B347" s="399"/>
      <c r="C347" s="391"/>
      <c r="D347" s="391"/>
      <c r="E347" s="409"/>
      <c r="F347" s="391"/>
      <c r="G347" s="431"/>
      <c r="H347" s="431"/>
      <c r="I347" s="475"/>
      <c r="J347" s="475"/>
      <c r="K347" s="304"/>
      <c r="L347" s="304"/>
      <c r="M347" s="304"/>
      <c r="N347" s="304"/>
      <c r="O347" s="304"/>
      <c r="P347" s="457"/>
      <c r="Q347" s="376"/>
      <c r="R347" s="376"/>
      <c r="S347" s="376"/>
      <c r="T347" s="473"/>
      <c r="U347" s="473"/>
      <c r="V347" s="473"/>
      <c r="W347" s="473"/>
      <c r="X347" s="473"/>
      <c r="Y347" s="247"/>
      <c r="Z347" s="247"/>
      <c r="AA347" s="247"/>
      <c r="AB347" s="247"/>
      <c r="AC347" s="376"/>
      <c r="AD347" s="247"/>
      <c r="AE347" s="247"/>
      <c r="AF347" s="247"/>
      <c r="AG347" s="247"/>
      <c r="AH347" s="247"/>
      <c r="AI347" s="247"/>
      <c r="AJ347" s="391"/>
      <c r="AK347" s="402"/>
      <c r="AL347" s="402"/>
      <c r="AM347" s="402"/>
      <c r="AN347" s="402"/>
      <c r="AO347" s="402"/>
      <c r="AP347" s="402"/>
      <c r="AQ347" s="402"/>
      <c r="AR347" s="402"/>
      <c r="AS347" s="402"/>
      <c r="AT347" s="402"/>
      <c r="AU347" s="402"/>
      <c r="AV347" s="402"/>
      <c r="AW347" s="402"/>
      <c r="AX347" s="402"/>
      <c r="AY347" s="402"/>
      <c r="AZ347" s="402"/>
      <c r="BA347" s="402"/>
      <c r="BB347" s="402"/>
      <c r="BC347" s="402"/>
      <c r="BD347" s="402"/>
      <c r="BE347" s="402"/>
      <c r="BF347" s="402"/>
      <c r="BG347" s="402"/>
      <c r="BH347" s="402"/>
      <c r="BI347" s="402"/>
      <c r="BJ347" s="402"/>
      <c r="BK347" s="402"/>
      <c r="BL347" s="402"/>
      <c r="BM347" s="402"/>
      <c r="BN347" s="402"/>
      <c r="BO347" s="402"/>
    </row>
    <row r="348" spans="1:67" ht="35.1" customHeight="1" thickTop="1">
      <c r="A348" s="382" t="s">
        <v>15</v>
      </c>
      <c r="B348" s="383" t="str">
        <f>IF('1 Budgetskema (UDFYLDES)'!C339="","",'1 Budgetskema (UDFYLDES)'!C339)</f>
        <v/>
      </c>
      <c r="C348" s="722" t="s">
        <v>415</v>
      </c>
      <c r="D348" s="384"/>
      <c r="E348" s="410" t="s">
        <v>18</v>
      </c>
      <c r="F348" s="383" t="str">
        <f>IF('1 Budgetskema (UDFYLDES)'!D339="","",'1 Budgetskema (UDFYLDES)'!D339)</f>
        <v/>
      </c>
      <c r="G348" s="438"/>
      <c r="H348" s="490"/>
      <c r="I348" s="478"/>
      <c r="J348" s="478"/>
      <c r="K348" s="457"/>
      <c r="L348" s="457"/>
      <c r="M348" s="457"/>
      <c r="N348" s="457"/>
      <c r="O348" s="457"/>
      <c r="P348" s="457"/>
      <c r="Q348" s="289"/>
      <c r="R348" s="290"/>
      <c r="S348" s="291"/>
      <c r="T348" s="473"/>
      <c r="U348" s="473"/>
      <c r="V348" s="473"/>
      <c r="W348" s="553"/>
      <c r="X348" s="473"/>
      <c r="Y348" s="247"/>
      <c r="Z348" s="457"/>
      <c r="AA348" s="247"/>
      <c r="AB348" s="247"/>
      <c r="AC348" s="247"/>
      <c r="AD348" s="247"/>
      <c r="AE348" s="457"/>
      <c r="AF348" s="247"/>
      <c r="AG348" s="247"/>
      <c r="AH348" s="247"/>
      <c r="AI348" s="247"/>
      <c r="AJ348" s="391"/>
      <c r="AK348" s="402"/>
      <c r="AL348" s="402"/>
      <c r="AM348" s="402"/>
      <c r="AN348" s="402"/>
      <c r="AO348" s="402"/>
      <c r="AP348" s="402"/>
      <c r="AQ348" s="402"/>
      <c r="AR348" s="402"/>
      <c r="AS348" s="402"/>
      <c r="AT348" s="402"/>
      <c r="AU348" s="402"/>
      <c r="AV348" s="402"/>
      <c r="AW348" s="402"/>
      <c r="AX348" s="402"/>
      <c r="AY348" s="402"/>
      <c r="AZ348" s="402"/>
      <c r="BA348" s="402"/>
      <c r="BB348" s="402"/>
      <c r="BC348" s="402"/>
      <c r="BD348" s="402"/>
      <c r="BE348" s="402"/>
      <c r="BF348" s="402"/>
      <c r="BG348" s="402"/>
      <c r="BH348" s="402"/>
      <c r="BI348" s="402"/>
      <c r="BJ348" s="402"/>
      <c r="BK348" s="402"/>
      <c r="BL348" s="402"/>
      <c r="BM348" s="402"/>
      <c r="BN348" s="402"/>
      <c r="BO348" s="402"/>
    </row>
    <row r="349" spans="1:67" ht="15">
      <c r="A349" s="404" t="s">
        <v>113</v>
      </c>
      <c r="B349" s="386" t="str">
        <f>IF('1 Budgetskema (UDFYLDES)'!E339="","",'1 Budgetskema (UDFYLDES)'!E339)</f>
        <v/>
      </c>
      <c r="C349" s="387"/>
      <c r="D349" s="387"/>
      <c r="E349" s="411" t="s">
        <v>100</v>
      </c>
      <c r="F349" s="386" t="str">
        <f>IF(ISBLANK($F$19),"Projektform skal vælges ved hovedansøger",$F$19)</f>
        <v/>
      </c>
      <c r="G349" s="438"/>
      <c r="H349" s="490"/>
      <c r="I349" s="478"/>
      <c r="J349" s="478"/>
      <c r="K349" s="457"/>
      <c r="L349" s="457"/>
      <c r="M349" s="457"/>
      <c r="N349" s="457"/>
      <c r="O349" s="457"/>
      <c r="P349" s="457"/>
      <c r="Q349" s="289"/>
      <c r="R349" s="290"/>
      <c r="S349" s="460"/>
      <c r="T349" s="473"/>
      <c r="U349" s="473"/>
      <c r="V349" s="473"/>
      <c r="W349" s="553"/>
      <c r="X349" s="554"/>
      <c r="Y349" s="247"/>
      <c r="Z349" s="457"/>
      <c r="AA349" s="247"/>
      <c r="AB349" s="247"/>
      <c r="AC349" s="247"/>
      <c r="AD349" s="247"/>
      <c r="AE349" s="457"/>
      <c r="AF349" s="247"/>
      <c r="AG349" s="247"/>
      <c r="AH349" s="247"/>
      <c r="AI349" s="247"/>
      <c r="AJ349" s="391"/>
      <c r="AK349" s="402"/>
      <c r="AL349" s="402"/>
      <c r="AM349" s="402"/>
      <c r="AN349" s="402"/>
      <c r="AO349" s="402"/>
      <c r="AP349" s="402"/>
      <c r="AQ349" s="402"/>
      <c r="AR349" s="402"/>
      <c r="AS349" s="402"/>
      <c r="AT349" s="402"/>
      <c r="AU349" s="402"/>
      <c r="AV349" s="402"/>
      <c r="AW349" s="402"/>
      <c r="AX349" s="402"/>
      <c r="AY349" s="402"/>
      <c r="AZ349" s="402"/>
      <c r="BA349" s="402"/>
      <c r="BB349" s="402"/>
      <c r="BC349" s="402"/>
      <c r="BD349" s="402"/>
      <c r="BE349" s="402"/>
      <c r="BF349" s="402"/>
      <c r="BG349" s="402"/>
      <c r="BH349" s="402"/>
      <c r="BI349" s="402"/>
      <c r="BJ349" s="402"/>
      <c r="BK349" s="402"/>
      <c r="BL349" s="402"/>
      <c r="BM349" s="402"/>
      <c r="BN349" s="402"/>
      <c r="BO349" s="402"/>
    </row>
    <row r="350" spans="1:67" ht="30">
      <c r="A350" s="385" t="s">
        <v>16</v>
      </c>
      <c r="B350" s="386" t="str">
        <f>IF('1 Budgetskema (UDFYLDES)'!F339="","",'1 Budgetskema (UDFYLDES)'!F339)</f>
        <v/>
      </c>
      <c r="C350" s="441" t="s">
        <v>399</v>
      </c>
      <c r="D350" s="385"/>
      <c r="E350" s="444" t="s">
        <v>17</v>
      </c>
      <c r="F350" s="442" t="str">
        <f>IFERROR(IF(NOT(ISERROR(MATCH(B349,{"ABER"},0))),INDEX(ABER_Tilskudsprocent_liste[#All],MATCH(B350,ABER_Tilskudsprocent_liste[[#All],[Typer af projekter og aktiviteter/ virksomhedsstørrelse]],0),MATCH(Z352,ABER_Tilskudsprocent_liste[#Headers],0)),IF(NOT(ISERROR(MATCH(B349,{"GBER"},0))),INDEX(GEBER_Tilskudsprocent_liste[#All],MATCH(B350,GEBER_Tilskudsprocent_liste[[#All],[Typer af projekter og aktiviteter/ virksomhedsstørrelse]],0),MATCH(Z352,GEBER_Tilskudsprocent_liste[#Headers],0)),IF(NOT(ISERROR(MATCH(B349,{"FIBER"},0))),INDEX(FIBER_Tilskudsprocent_liste[#All],MATCH(B350,FIBER_Tilskudsprocent_liste[[#All],[Typer af projekter og aktiviteter/ virksomhedsstørrelse]],0),MATCH(Z352,FIBER_Tilskudsprocent_liste[#Headers],0)),IF(NOT(ISERROR(MATCH(B349,{"Ej statsstøtte"},0))),INDEX(Liste_Ej_statsstøtte[#All],MATCH(B350,Liste_Ej_statsstøtte[[#All],[Typer af projekter og aktiviteter/ virksomhedsstørrelse]],0),MATCH(Z352,Liste_Ej_statsstøtte[#Headers],0)),"")))),"")</f>
        <v/>
      </c>
      <c r="G350" s="433" t="s">
        <v>119</v>
      </c>
      <c r="H350" s="491"/>
      <c r="I350" s="478" t="s">
        <v>122</v>
      </c>
      <c r="J350" s="478"/>
      <c r="K350" s="457"/>
      <c r="L350" s="457"/>
      <c r="M350" s="457"/>
      <c r="N350" s="457"/>
      <c r="O350" s="457"/>
      <c r="P350" s="457"/>
      <c r="Q350" s="313"/>
      <c r="R350" s="294"/>
      <c r="S350" s="460"/>
      <c r="T350" s="555" t="s">
        <v>351</v>
      </c>
      <c r="U350" s="555" t="s">
        <v>351</v>
      </c>
      <c r="V350" s="555" t="s">
        <v>351</v>
      </c>
      <c r="W350" s="555" t="s">
        <v>351</v>
      </c>
      <c r="X350" s="555" t="s">
        <v>351</v>
      </c>
      <c r="Y350" s="464" t="s">
        <v>351</v>
      </c>
      <c r="Z350" s="464" t="s">
        <v>351</v>
      </c>
      <c r="AA350" s="464" t="s">
        <v>351</v>
      </c>
      <c r="AB350" s="464" t="s">
        <v>351</v>
      </c>
      <c r="AC350" s="464" t="s">
        <v>351</v>
      </c>
      <c r="AD350" s="464" t="s">
        <v>351</v>
      </c>
      <c r="AE350" s="464" t="s">
        <v>351</v>
      </c>
      <c r="AF350" s="464" t="s">
        <v>351</v>
      </c>
      <c r="AG350" s="464" t="s">
        <v>351</v>
      </c>
      <c r="AH350" s="464" t="s">
        <v>351</v>
      </c>
      <c r="AI350" s="464" t="s">
        <v>351</v>
      </c>
      <c r="AJ350" s="391"/>
      <c r="AK350" s="402"/>
      <c r="AL350" s="402"/>
      <c r="AM350" s="402"/>
      <c r="AN350" s="402"/>
      <c r="AO350" s="402"/>
      <c r="AP350" s="402"/>
      <c r="AQ350" s="402"/>
      <c r="AR350" s="402"/>
      <c r="AS350" s="402"/>
      <c r="AT350" s="402"/>
      <c r="AU350" s="402"/>
      <c r="AV350" s="402"/>
      <c r="AW350" s="402"/>
      <c r="AX350" s="402"/>
      <c r="AY350" s="402"/>
      <c r="AZ350" s="402"/>
      <c r="BA350" s="402"/>
      <c r="BB350" s="402"/>
      <c r="BC350" s="402"/>
      <c r="BD350" s="402"/>
      <c r="BE350" s="402"/>
      <c r="BF350" s="402"/>
      <c r="BG350" s="402"/>
      <c r="BH350" s="402"/>
      <c r="BI350" s="402"/>
      <c r="BJ350" s="402"/>
      <c r="BK350" s="402"/>
      <c r="BL350" s="402"/>
      <c r="BM350" s="402"/>
      <c r="BN350" s="402"/>
      <c r="BO350" s="402"/>
    </row>
    <row r="351" spans="1:67" ht="15">
      <c r="A351" s="439" t="s">
        <v>394</v>
      </c>
      <c r="B351" s="441" t="str">
        <f>IF('1 Budgetskema (UDFYLDES)'!B339="","",'1 Budgetskema (UDFYLDES)'!B339)</f>
        <v/>
      </c>
      <c r="C351" s="440" t="str">
        <f>IF('1 Budgetskema (UDFYLDES)'!$A339="","",'1 Budgetskema (UDFYLDES)'!$A339)</f>
        <v/>
      </c>
      <c r="D351" s="385"/>
      <c r="E351" s="444"/>
      <c r="F351" s="443" t="str">
        <f>IFERROR(IF(NOT(ISERROR(MATCH(B349,{"ABER"},0))),INDEX(ABER_Tilskudsprocent_liste[#All],MATCH(B350,ABER_Tilskudsprocent_liste[[#All],[Typer af projekter og aktiviteter/ virksomhedsstørrelse]],0),MATCH(Z352,ABER_Tilskudsprocent_liste[#Headers],0)),IF(NOT(ISERROR(MATCH(B349,{"GBER"},0))),INDEX(GEBER_Tilskudsprocent_liste[#All],MATCH(B350,GEBER_Tilskudsprocent_liste[[#All],[Typer af projekter og aktiviteter/ virksomhedsstørrelse]],0),MATCH(Z352,GEBER_Tilskudsprocent_liste[#Headers],0)),IF(NOT(ISERROR(MATCH(B349,{"FIBER"},0))),INDEX(FIBER_Tilskudsprocent_liste[#All],MATCH(B350,FIBER_Tilskudsprocent_liste[[#All],[Typer af projekter og aktiviteter/ virksomhedsstørrelse]],0),MATCH(Z352,FIBER_Tilskudsprocent_liste[#Headers],0)),IF(NOT(ISERROR(MATCH(B349,{"Ej statsstøtte"},0))),INDEX(Liste_Ej_statsstøtte[#All],MATCH(B350,Liste_Ej_statsstøtte[[#All],[Typer af projekter og aktiviteter/ virksomhedsstørrelse]],0),MATCH(Z352,Liste_Ej_statsstøtte[#Headers],0)),"")))),"")</f>
        <v/>
      </c>
      <c r="G351" s="435" t="str">
        <f>IFERROR(IF(E362*(1-F351)-C363&lt;0,F351-((E362*F351+C363)-E362)/E362,""),"")</f>
        <v/>
      </c>
      <c r="H351" s="435" t="str">
        <f>IFERROR(IF(D363&lt;&gt;0,IF(D363=E362,0,IF(C363&gt;0,(F351-D363/E362)-G351,"HA")),IF(E362*(1-F351)-C363&lt;0,((F351-((E362*F351+C363+D363)-E362)/E362)),"")),"")</f>
        <v/>
      </c>
      <c r="I351" s="482" t="e">
        <f>H351-G352</f>
        <v>#VALUE!</v>
      </c>
      <c r="J351" s="478"/>
      <c r="K351" s="457"/>
      <c r="L351" s="457"/>
      <c r="M351" s="457"/>
      <c r="N351" s="457"/>
      <c r="O351" s="457"/>
      <c r="P351" s="457"/>
      <c r="Q351" s="313"/>
      <c r="R351" s="294"/>
      <c r="S351" s="460"/>
      <c r="T351" s="473" t="s">
        <v>121</v>
      </c>
      <c r="U351" s="473" t="s">
        <v>120</v>
      </c>
      <c r="V351" s="468" t="s">
        <v>118</v>
      </c>
      <c r="W351" s="468" t="s">
        <v>117</v>
      </c>
      <c r="X351" s="468" t="s">
        <v>105</v>
      </c>
      <c r="Y351" s="247"/>
      <c r="Z351" s="295" t="s">
        <v>102</v>
      </c>
      <c r="AA351" s="295" t="s">
        <v>100</v>
      </c>
      <c r="AB351" s="464" t="s">
        <v>209</v>
      </c>
      <c r="AC351" s="247"/>
      <c r="AD351" s="247"/>
      <c r="AE351" s="247"/>
      <c r="AF351" s="247"/>
      <c r="AG351" s="247"/>
      <c r="AH351" s="457"/>
      <c r="AI351" s="247"/>
      <c r="AJ351" s="391"/>
      <c r="AK351" s="402"/>
      <c r="AL351" s="402"/>
      <c r="AM351" s="402"/>
      <c r="AN351" s="402"/>
      <c r="AO351" s="402"/>
      <c r="AP351" s="402"/>
      <c r="AQ351" s="402"/>
      <c r="AR351" s="402"/>
      <c r="AS351" s="402"/>
      <c r="AT351" s="402"/>
      <c r="AU351" s="402"/>
      <c r="AV351" s="402"/>
      <c r="AW351" s="402"/>
      <c r="AX351" s="402"/>
      <c r="AY351" s="402"/>
      <c r="AZ351" s="402"/>
      <c r="BA351" s="402"/>
      <c r="BB351" s="402"/>
      <c r="BC351" s="402"/>
      <c r="BD351" s="402"/>
      <c r="BE351" s="402"/>
      <c r="BF351" s="402"/>
      <c r="BG351" s="402"/>
      <c r="BH351" s="402"/>
      <c r="BI351" s="402"/>
      <c r="BJ351" s="402"/>
      <c r="BK351" s="402"/>
      <c r="BL351" s="402"/>
      <c r="BM351" s="402"/>
      <c r="BN351" s="402"/>
      <c r="BO351" s="402"/>
    </row>
    <row r="352" spans="1:67" ht="15.75" thickBot="1">
      <c r="A352" s="392"/>
      <c r="B352" s="380" t="s">
        <v>57</v>
      </c>
      <c r="C352" s="379" t="s">
        <v>427</v>
      </c>
      <c r="D352" s="379" t="s">
        <v>428</v>
      </c>
      <c r="E352" s="412" t="s">
        <v>0</v>
      </c>
      <c r="F352" s="379" t="s">
        <v>9</v>
      </c>
      <c r="G352" s="560" t="e">
        <f>F351-D363/E362</f>
        <v>#VALUE!</v>
      </c>
      <c r="H352" s="431"/>
      <c r="I352" s="475"/>
      <c r="J352" s="475"/>
      <c r="K352" s="304"/>
      <c r="L352" s="304"/>
      <c r="M352" s="304"/>
      <c r="N352" s="304"/>
      <c r="O352" s="304"/>
      <c r="P352" s="305"/>
      <c r="Q352" s="314"/>
      <c r="R352" s="286"/>
      <c r="S352" s="286"/>
      <c r="T352" s="473"/>
      <c r="U352" s="473"/>
      <c r="V352" s="468"/>
      <c r="W352" s="468"/>
      <c r="X352" s="473"/>
      <c r="Y352" s="460"/>
      <c r="Z352" s="286" t="str">
        <f>CONCATENATE(F348," - ",AA352)</f>
        <v xml:space="preserve"> - </v>
      </c>
      <c r="AA352" s="376" t="str">
        <f>F349</f>
        <v/>
      </c>
      <c r="AB352" s="376"/>
      <c r="AC352" s="247"/>
      <c r="AD352" s="247"/>
      <c r="AE352" s="247"/>
      <c r="AF352" s="247"/>
      <c r="AG352" s="247"/>
      <c r="AH352" s="457"/>
      <c r="AI352" s="247"/>
      <c r="AJ352" s="391"/>
      <c r="AK352" s="402"/>
      <c r="AL352" s="402"/>
      <c r="AM352" s="402"/>
      <c r="AN352" s="402"/>
      <c r="AO352" s="402"/>
      <c r="AP352" s="402"/>
      <c r="AQ352" s="402"/>
      <c r="AR352" s="402"/>
      <c r="AS352" s="402"/>
      <c r="AT352" s="402"/>
      <c r="AU352" s="402"/>
      <c r="AV352" s="402"/>
      <c r="AW352" s="402"/>
      <c r="AX352" s="402"/>
      <c r="AY352" s="402"/>
      <c r="AZ352" s="402"/>
      <c r="BA352" s="402"/>
      <c r="BB352" s="402"/>
      <c r="BC352" s="402"/>
      <c r="BD352" s="402"/>
      <c r="BE352" s="402"/>
      <c r="BF352" s="402"/>
      <c r="BG352" s="402"/>
      <c r="BH352" s="402"/>
      <c r="BI352" s="402"/>
      <c r="BJ352" s="402"/>
      <c r="BK352" s="402"/>
      <c r="BL352" s="402"/>
      <c r="BM352" s="402"/>
      <c r="BN352" s="402"/>
      <c r="BO352" s="402"/>
    </row>
    <row r="353" spans="1:67" ht="15" customHeight="1">
      <c r="A353" s="267" t="s">
        <v>54</v>
      </c>
      <c r="B353" s="277">
        <f>IFERROR(IF(E353=0,0,X353),0)</f>
        <v>0</v>
      </c>
      <c r="C353" s="276">
        <f t="shared" ref="C353:C359" si="82">IFERROR(E353-B353,0)</f>
        <v>0</v>
      </c>
      <c r="D353" s="276"/>
      <c r="E353" s="278">
        <f>'1 Budgetskema (UDFYLDES)'!B347</f>
        <v>0</v>
      </c>
      <c r="F353" s="18">
        <f>SUM('1 Budgetskema (UDFYLDES)'!D346:AV346)</f>
        <v>0</v>
      </c>
      <c r="G353" s="437"/>
      <c r="H353" s="489"/>
      <c r="I353" s="471"/>
      <c r="J353" s="471"/>
      <c r="K353" s="296"/>
      <c r="L353" s="296"/>
      <c r="M353" s="296"/>
      <c r="N353" s="296"/>
      <c r="O353" s="299"/>
      <c r="P353" s="308"/>
      <c r="Q353" s="285"/>
      <c r="R353" s="286"/>
      <c r="S353" s="286"/>
      <c r="T353" s="473" t="e">
        <f>((F$351-((E$362*F$351+C$363)-E$362)/E$362))*E353</f>
        <v>#VALUE!</v>
      </c>
      <c r="U353" s="569" t="e">
        <f>F$366*E353</f>
        <v>#VALUE!</v>
      </c>
      <c r="V353" s="473">
        <f>IFERROR(IF(E353=0,0,E353*G$351),0)</f>
        <v>0</v>
      </c>
      <c r="W353" s="468">
        <f>IF(E353=0,0,E353*F$350)</f>
        <v>0</v>
      </c>
      <c r="X353" s="468">
        <f t="shared" ref="X353:X362" si="83">IF(NOT(ISERROR(MATCH("Selvfinansieret",B$349,0))),0,IF(NOT(ISERROR(MATCH(B$349,AI$570:AI$572,0))),E353,IF(AND(D$363=0,C$363=0),W353,IF(AND(D$363&gt;0,C$363=0),U353,IF(AND(D$363&gt;0,C$363&gt;0,U353=0),0,IF(AND(V353&lt;&gt;0,V353&lt;U353),V353,U353))))))</f>
        <v>0</v>
      </c>
      <c r="Y353" s="247"/>
      <c r="Z353" s="247"/>
      <c r="AA353" s="247"/>
      <c r="AB353" s="376"/>
      <c r="AC353" s="247"/>
      <c r="AD353" s="247"/>
      <c r="AE353" s="247"/>
      <c r="AF353" s="247"/>
      <c r="AG353" s="247"/>
      <c r="AH353" s="247"/>
      <c r="AI353" s="247"/>
      <c r="AJ353" s="391"/>
      <c r="AK353" s="402"/>
      <c r="AL353" s="402"/>
      <c r="AM353" s="402"/>
      <c r="AN353" s="402"/>
      <c r="AO353" s="402"/>
      <c r="AP353" s="402"/>
      <c r="AQ353" s="402"/>
      <c r="AR353" s="402"/>
      <c r="AS353" s="402"/>
      <c r="AT353" s="402"/>
      <c r="AU353" s="402"/>
      <c r="AV353" s="402"/>
      <c r="AW353" s="402"/>
      <c r="AX353" s="402"/>
      <c r="AY353" s="402"/>
      <c r="AZ353" s="402"/>
      <c r="BA353" s="402"/>
      <c r="BB353" s="402"/>
      <c r="BC353" s="402"/>
      <c r="BD353" s="402"/>
      <c r="BE353" s="402"/>
      <c r="BF353" s="402"/>
      <c r="BG353" s="402"/>
      <c r="BH353" s="402"/>
      <c r="BI353" s="402"/>
      <c r="BJ353" s="402"/>
      <c r="BK353" s="402"/>
      <c r="BL353" s="402"/>
      <c r="BM353" s="402"/>
      <c r="BN353" s="402"/>
      <c r="BO353" s="402"/>
    </row>
    <row r="354" spans="1:67" ht="15" customHeight="1">
      <c r="A354" s="194" t="s">
        <v>3</v>
      </c>
      <c r="B354" s="277">
        <f>IFERROR(IF(E354=0,0,X354),0)</f>
        <v>0</v>
      </c>
      <c r="C354" s="277">
        <f t="shared" si="82"/>
        <v>0</v>
      </c>
      <c r="D354" s="277"/>
      <c r="E354" s="66">
        <f>'1 Budgetskema (UDFYLDES)'!B351</f>
        <v>0</v>
      </c>
      <c r="F354" s="68"/>
      <c r="G354" s="437"/>
      <c r="H354" s="489"/>
      <c r="I354" s="471"/>
      <c r="J354" s="471"/>
      <c r="K354" s="296"/>
      <c r="L354" s="296"/>
      <c r="M354" s="296"/>
      <c r="N354" s="296"/>
      <c r="O354" s="299"/>
      <c r="P354" s="309"/>
      <c r="Q354" s="315"/>
      <c r="R354" s="311"/>
      <c r="S354" s="286"/>
      <c r="T354" s="473" t="e">
        <f t="shared" ref="T354:T362" si="84">((F$351-((E$362*F$351+C$363)-E$362)/E$362))*E354</f>
        <v>#VALUE!</v>
      </c>
      <c r="U354" s="569" t="e">
        <f t="shared" ref="U354:U362" si="85">F$366*E354</f>
        <v>#VALUE!</v>
      </c>
      <c r="V354" s="473">
        <f t="shared" ref="V354:V362" si="86">IFERROR(IF(E354=0,0,E354*G$351),0)</f>
        <v>0</v>
      </c>
      <c r="W354" s="468">
        <f t="shared" ref="W354:W361" si="87">IF(E354=0,0,E354*F$350)</f>
        <v>0</v>
      </c>
      <c r="X354" s="468">
        <f t="shared" si="83"/>
        <v>0</v>
      </c>
      <c r="Y354" s="247"/>
      <c r="Z354" s="286"/>
      <c r="AA354" s="286"/>
      <c r="AB354" s="376"/>
      <c r="AC354" s="247"/>
      <c r="AD354" s="767" t="s">
        <v>101</v>
      </c>
      <c r="AE354" s="767"/>
      <c r="AF354" s="767"/>
      <c r="AG354" s="247"/>
      <c r="AH354" s="247"/>
      <c r="AI354" s="247"/>
      <c r="AJ354" s="391"/>
      <c r="AK354" s="402"/>
      <c r="AL354" s="402"/>
      <c r="AM354" s="402"/>
      <c r="AN354" s="402"/>
      <c r="AO354" s="402"/>
      <c r="AP354" s="402"/>
      <c r="AQ354" s="402"/>
      <c r="AR354" s="402"/>
      <c r="AS354" s="402"/>
      <c r="AT354" s="402"/>
      <c r="AU354" s="402"/>
      <c r="AV354" s="402"/>
      <c r="AW354" s="402"/>
      <c r="AX354" s="402"/>
      <c r="AY354" s="402"/>
      <c r="AZ354" s="402"/>
      <c r="BA354" s="402"/>
      <c r="BB354" s="402"/>
      <c r="BC354" s="402"/>
      <c r="BD354" s="402"/>
      <c r="BE354" s="402"/>
      <c r="BF354" s="402"/>
      <c r="BG354" s="402"/>
      <c r="BH354" s="402"/>
      <c r="BI354" s="402"/>
      <c r="BJ354" s="402"/>
      <c r="BK354" s="402"/>
      <c r="BL354" s="402"/>
      <c r="BM354" s="402"/>
      <c r="BN354" s="402"/>
      <c r="BO354" s="402"/>
    </row>
    <row r="355" spans="1:67" ht="15" customHeight="1">
      <c r="A355" s="194" t="s">
        <v>56</v>
      </c>
      <c r="B355" s="277">
        <f t="shared" ref="B355:B359" si="88">IFERROR(IF(E355=0,0,X355),0)</f>
        <v>0</v>
      </c>
      <c r="C355" s="277">
        <f t="shared" si="82"/>
        <v>0</v>
      </c>
      <c r="D355" s="277"/>
      <c r="E355" s="66">
        <f>'1 Budgetskema (UDFYLDES)'!B353</f>
        <v>0</v>
      </c>
      <c r="F355" s="68"/>
      <c r="G355" s="437"/>
      <c r="H355" s="489"/>
      <c r="I355" s="471"/>
      <c r="J355" s="471"/>
      <c r="K355" s="296"/>
      <c r="L355" s="296"/>
      <c r="M355" s="296"/>
      <c r="N355" s="296"/>
      <c r="O355" s="299"/>
      <c r="P355" s="309"/>
      <c r="Q355" s="315"/>
      <c r="R355" s="311"/>
      <c r="S355" s="286"/>
      <c r="T355" s="473" t="e">
        <f t="shared" si="84"/>
        <v>#VALUE!</v>
      </c>
      <c r="U355" s="569" t="e">
        <f t="shared" si="85"/>
        <v>#VALUE!</v>
      </c>
      <c r="V355" s="473">
        <f t="shared" si="86"/>
        <v>0</v>
      </c>
      <c r="W355" s="468">
        <f t="shared" si="87"/>
        <v>0</v>
      </c>
      <c r="X355" s="468">
        <f t="shared" si="83"/>
        <v>0</v>
      </c>
      <c r="Y355" s="247"/>
      <c r="Z355" s="286"/>
      <c r="AA355" s="286"/>
      <c r="AB355" s="376"/>
      <c r="AC355" s="247"/>
      <c r="AD355" s="247"/>
      <c r="AE355" s="247"/>
      <c r="AF355" s="247"/>
      <c r="AG355" s="247"/>
      <c r="AH355" s="247"/>
      <c r="AI355" s="247"/>
      <c r="AJ355" s="391"/>
      <c r="AK355" s="402"/>
      <c r="AL355" s="402"/>
      <c r="AM355" s="402"/>
      <c r="AN355" s="402"/>
      <c r="AO355" s="402"/>
      <c r="AP355" s="402"/>
      <c r="AQ355" s="402"/>
      <c r="AR355" s="402"/>
      <c r="AS355" s="402"/>
      <c r="AT355" s="402"/>
      <c r="AU355" s="402"/>
      <c r="AV355" s="402"/>
      <c r="AW355" s="402"/>
      <c r="AX355" s="402"/>
      <c r="AY355" s="402"/>
      <c r="AZ355" s="402"/>
      <c r="BA355" s="402"/>
      <c r="BB355" s="402"/>
      <c r="BC355" s="402"/>
      <c r="BD355" s="402"/>
      <c r="BE355" s="402"/>
      <c r="BF355" s="402"/>
      <c r="BG355" s="402"/>
      <c r="BH355" s="402"/>
      <c r="BI355" s="402"/>
      <c r="BJ355" s="402"/>
      <c r="BK355" s="402"/>
      <c r="BL355" s="402"/>
      <c r="BM355" s="402"/>
      <c r="BN355" s="402"/>
      <c r="BO355" s="402"/>
    </row>
    <row r="356" spans="1:67" ht="15" customHeight="1">
      <c r="A356" s="194" t="s">
        <v>24</v>
      </c>
      <c r="B356" s="277">
        <f t="shared" si="88"/>
        <v>0</v>
      </c>
      <c r="C356" s="277">
        <f t="shared" si="82"/>
        <v>0</v>
      </c>
      <c r="D356" s="277"/>
      <c r="E356" s="66">
        <f>'1 Budgetskema (UDFYLDES)'!B355</f>
        <v>0</v>
      </c>
      <c r="F356" s="68"/>
      <c r="G356" s="437"/>
      <c r="H356" s="489"/>
      <c r="I356" s="471"/>
      <c r="J356" s="471"/>
      <c r="K356" s="296"/>
      <c r="L356" s="296"/>
      <c r="M356" s="296"/>
      <c r="N356" s="296"/>
      <c r="O356" s="299"/>
      <c r="P356" s="309"/>
      <c r="Q356" s="315"/>
      <c r="R356" s="311"/>
      <c r="S356" s="286"/>
      <c r="T356" s="473" t="e">
        <f t="shared" si="84"/>
        <v>#VALUE!</v>
      </c>
      <c r="U356" s="569" t="e">
        <f t="shared" si="85"/>
        <v>#VALUE!</v>
      </c>
      <c r="V356" s="473">
        <f t="shared" si="86"/>
        <v>0</v>
      </c>
      <c r="W356" s="468">
        <f t="shared" si="87"/>
        <v>0</v>
      </c>
      <c r="X356" s="468">
        <f t="shared" si="83"/>
        <v>0</v>
      </c>
      <c r="Y356" s="247"/>
      <c r="Z356" s="286"/>
      <c r="AA356" s="286"/>
      <c r="AB356" s="464" t="s">
        <v>114</v>
      </c>
      <c r="AC356" s="464" t="s">
        <v>208</v>
      </c>
      <c r="AD356" s="464" t="s">
        <v>88</v>
      </c>
      <c r="AE356" s="464" t="s">
        <v>108</v>
      </c>
      <c r="AF356" s="464" t="s">
        <v>89</v>
      </c>
      <c r="AG356" s="464" t="s">
        <v>106</v>
      </c>
      <c r="AH356" s="464" t="s">
        <v>110</v>
      </c>
      <c r="AI356" s="464" t="s">
        <v>398</v>
      </c>
      <c r="AJ356" s="391"/>
      <c r="AK356" s="402"/>
      <c r="AL356" s="402"/>
      <c r="AM356" s="402"/>
      <c r="AN356" s="402"/>
      <c r="AO356" s="402"/>
      <c r="AP356" s="402"/>
      <c r="AQ356" s="402"/>
      <c r="AR356" s="402"/>
      <c r="AS356" s="402"/>
      <c r="AT356" s="402"/>
      <c r="AU356" s="402"/>
      <c r="AV356" s="402"/>
      <c r="AW356" s="402"/>
      <c r="AX356" s="402"/>
      <c r="AY356" s="402"/>
      <c r="AZ356" s="402"/>
      <c r="BA356" s="402"/>
      <c r="BB356" s="402"/>
      <c r="BC356" s="402"/>
      <c r="BD356" s="402"/>
      <c r="BE356" s="402"/>
      <c r="BF356" s="402"/>
      <c r="BG356" s="402"/>
      <c r="BH356" s="402"/>
      <c r="BI356" s="402"/>
      <c r="BJ356" s="402"/>
      <c r="BK356" s="402"/>
      <c r="BL356" s="402"/>
      <c r="BM356" s="402"/>
      <c r="BN356" s="402"/>
      <c r="BO356" s="402"/>
    </row>
    <row r="357" spans="1:67" ht="15" customHeight="1" thickBot="1">
      <c r="A357" s="194" t="s">
        <v>2</v>
      </c>
      <c r="B357" s="277">
        <f t="shared" si="88"/>
        <v>0</v>
      </c>
      <c r="C357" s="277">
        <f t="shared" si="82"/>
        <v>0</v>
      </c>
      <c r="D357" s="277"/>
      <c r="E357" s="66">
        <f>'1 Budgetskema (UDFYLDES)'!B357</f>
        <v>0</v>
      </c>
      <c r="F357" s="68"/>
      <c r="G357" s="437"/>
      <c r="H357" s="489"/>
      <c r="I357" s="471"/>
      <c r="J357" s="471"/>
      <c r="K357" s="296"/>
      <c r="L357" s="296"/>
      <c r="M357" s="296"/>
      <c r="N357" s="296"/>
      <c r="O357" s="299"/>
      <c r="P357" s="309"/>
      <c r="Q357" s="315"/>
      <c r="R357" s="311"/>
      <c r="S357" s="286"/>
      <c r="T357" s="473" t="e">
        <f t="shared" si="84"/>
        <v>#VALUE!</v>
      </c>
      <c r="U357" s="569" t="e">
        <f t="shared" si="85"/>
        <v>#VALUE!</v>
      </c>
      <c r="V357" s="473">
        <f t="shared" si="86"/>
        <v>0</v>
      </c>
      <c r="W357" s="468">
        <f t="shared" si="87"/>
        <v>0</v>
      </c>
      <c r="X357" s="468">
        <f t="shared" si="83"/>
        <v>0</v>
      </c>
      <c r="Y357" s="247"/>
      <c r="Z357" s="376" t="str">
        <f>IF(OR('1 Budgetskema (UDFYLDES)'!$B339="",'1 Budgetskema (UDFYLDES)'!$C339=""),"","Lille virksomhed")</f>
        <v/>
      </c>
      <c r="AA357" s="376" t="s">
        <v>98</v>
      </c>
      <c r="AB357" s="376" t="s">
        <v>90</v>
      </c>
      <c r="AC357" s="376" t="s">
        <v>390</v>
      </c>
      <c r="AD357" s="376" t="str">
        <f>IF('1 Budgetskema (UDFYLDES)'!$D339="","",IF('1 Budgetskema (UDFYLDES)'!$D339="Forsknings- og videnformidlingsinstitution","Forskning","Videnudvekslings- og informationsaktioner"))</f>
        <v/>
      </c>
      <c r="AE357" s="376" t="str">
        <f>IF('1 Budgetskema (UDFYLDES)'!$D339="","",IF('1 Budgetskema (UDFYLDES)'!$D339="Forsknings- og videnformidlingsinstitution","","Grundforskning"))</f>
        <v/>
      </c>
      <c r="AF357" s="470" t="str">
        <f>IF('1 Budgetskema (UDFYLDES)'!$D339="","","Netværk i akvakulturerhvervet")</f>
        <v/>
      </c>
      <c r="AG357" s="457" t="str">
        <f>IF(NOT(ISERROR(MATCH("Selvfinansieret",B$349,0))),"",IF(NOT(ISERROR(MATCH(B$349,{"ABER"},0))),$AD357,IF(NOT(ISERROR(MATCH(B$349,{"GBER"},0))),$AE357,IF(NOT(ISERROR(MATCH(B$349,{"FIBER"},0))),$AF357,IF(NOT(ISERROR(MATCH(B$349,{"Ej statsstøtte"},0))),$AB357,IF(NOT(ISERROR(MATCH(B$349,{"De minimis (Landbrug)"},0))),$AC357,IF(NOT(ISERROR(MATCH(B$349,{"De minimis (Generel)"},0))),$AC357,IF(NOT(ISERROR(MATCH(B$349,{"De minimis (Fiskeri og akvakultur)"},0))),$AC357,""))))))))</f>
        <v/>
      </c>
      <c r="AH357" s="300" t="str">
        <f>IF('1 Budgetskema (UDFYLDES)'!$D339="","",IF('1 Budgetskema (UDFYLDES)'!$D339="Offentlig institution","Ej statsstøtte","ABER"))</f>
        <v/>
      </c>
      <c r="AI357" s="247" t="s">
        <v>88</v>
      </c>
      <c r="AJ357" s="391"/>
      <c r="AK357" s="402"/>
      <c r="AL357" s="402"/>
      <c r="AM357" s="402"/>
      <c r="AN357" s="402"/>
      <c r="AO357" s="402"/>
      <c r="AP357" s="402"/>
      <c r="AQ357" s="402"/>
      <c r="AR357" s="402"/>
      <c r="AS357" s="402"/>
      <c r="AT357" s="402"/>
      <c r="AU357" s="402"/>
      <c r="AV357" s="402"/>
      <c r="AW357" s="402"/>
      <c r="AX357" s="402"/>
      <c r="AY357" s="402"/>
      <c r="AZ357" s="402"/>
      <c r="BA357" s="402"/>
      <c r="BB357" s="402"/>
      <c r="BC357" s="402"/>
      <c r="BD357" s="402"/>
      <c r="BE357" s="402"/>
      <c r="BF357" s="402"/>
      <c r="BG357" s="402"/>
      <c r="BH357" s="402"/>
      <c r="BI357" s="402"/>
      <c r="BJ357" s="402"/>
      <c r="BK357" s="402"/>
      <c r="BL357" s="402"/>
      <c r="BM357" s="402"/>
      <c r="BN357" s="402"/>
      <c r="BO357" s="402"/>
    </row>
    <row r="358" spans="1:67" ht="15" customHeight="1">
      <c r="A358" s="194" t="s">
        <v>10</v>
      </c>
      <c r="B358" s="277">
        <f t="shared" si="88"/>
        <v>0</v>
      </c>
      <c r="C358" s="277">
        <f t="shared" si="82"/>
        <v>0</v>
      </c>
      <c r="D358" s="277"/>
      <c r="E358" s="66">
        <f>'1 Budgetskema (UDFYLDES)'!B359</f>
        <v>0</v>
      </c>
      <c r="F358" s="68"/>
      <c r="G358" s="437"/>
      <c r="H358" s="489"/>
      <c r="I358" s="471"/>
      <c r="J358" s="496" t="s">
        <v>400</v>
      </c>
      <c r="K358" s="497"/>
      <c r="L358" s="498"/>
      <c r="M358" s="296"/>
      <c r="N358" s="296"/>
      <c r="O358" s="299"/>
      <c r="P358" s="309"/>
      <c r="Q358" s="315"/>
      <c r="R358" s="311"/>
      <c r="S358" s="286"/>
      <c r="T358" s="473" t="e">
        <f t="shared" si="84"/>
        <v>#VALUE!</v>
      </c>
      <c r="U358" s="569" t="e">
        <f t="shared" si="85"/>
        <v>#VALUE!</v>
      </c>
      <c r="V358" s="473">
        <f t="shared" si="86"/>
        <v>0</v>
      </c>
      <c r="W358" s="468">
        <f t="shared" si="87"/>
        <v>0</v>
      </c>
      <c r="X358" s="468">
        <f t="shared" si="83"/>
        <v>0</v>
      </c>
      <c r="Y358" s="457"/>
      <c r="Z358" s="376" t="str">
        <f>IF(OR('1 Budgetskema (UDFYLDES)'!$B339="",'1 Budgetskema (UDFYLDES)'!$C339=""),"","Mellemstor virksomhed")</f>
        <v/>
      </c>
      <c r="AA358" s="376" t="s">
        <v>99</v>
      </c>
      <c r="AB358" s="376" t="s">
        <v>91</v>
      </c>
      <c r="AC358" s="2" t="s">
        <v>391</v>
      </c>
      <c r="AD358" s="376" t="str">
        <f>IF('1 Budgetskema (UDFYLDES)'!$D339="","",IF('1 Budgetskema (UDFYLDES)'!$D339="Forsknings- og videnformidlingsinstitution","Udvikling","Konsulentbistand"))</f>
        <v/>
      </c>
      <c r="AE358" s="376" t="str">
        <f>IF('1 Budgetskema (UDFYLDES)'!$D339="","",IF('1 Budgetskema (UDFYLDES)'!$D339="Forsknings- og videnformidlingsinstitution","","Industriel forskning"))</f>
        <v/>
      </c>
      <c r="AF358" s="470" t="str">
        <f>IF('1 Budgetskema (UDFYLDES)'!$D339="","","Konsulentbistand")</f>
        <v/>
      </c>
      <c r="AG358" s="457" t="str">
        <f>IF(NOT(ISERROR(MATCH("Selvfinansieret",B$349,0))),"",IF(NOT(ISERROR(MATCH(B$349,{"ABER"},0))),$AD358,IF(NOT(ISERROR(MATCH(B$349,{"GBER"},0))),$AE358,IF(NOT(ISERROR(MATCH(B$349,{"FIBER"},0))),$AF358,IF(NOT(ISERROR(MATCH(B$349,{"Ej statsstøtte"},0))),$AB358,IF(NOT(ISERROR(MATCH(B$349,{"De minimis (Landbrug)"},0))),$AC358,IF(NOT(ISERROR(MATCH(B$349,{"De minimis (Generel)"},0))),$AC358,IF(NOT(ISERROR(MATCH(B$349,{"De minimis (Fiskeri og akvakultur)"},0))),$AC358,""))))))))</f>
        <v/>
      </c>
      <c r="AH358" s="300" t="str">
        <f>IF('1 Budgetskema (UDFYLDES)'!$D339="","",IF('1 Budgetskema (UDFYLDES)'!$D339="Offentlig institution",$AI360,IF('1 Budgetskema (UDFYLDES)'!$D339="Forsknings- og videnformidlingsinstitution",$AI363,$AI358)))</f>
        <v/>
      </c>
      <c r="AI358" s="247" t="s">
        <v>108</v>
      </c>
      <c r="AJ358" s="391"/>
      <c r="AK358" s="402"/>
      <c r="AL358" s="402"/>
      <c r="AM358" s="402"/>
      <c r="AN358" s="402"/>
      <c r="AO358" s="402"/>
      <c r="AP358" s="402"/>
      <c r="AQ358" s="402"/>
      <c r="AR358" s="402"/>
      <c r="AS358" s="402"/>
      <c r="AT358" s="402"/>
      <c r="AU358" s="402"/>
      <c r="AV358" s="402"/>
      <c r="AW358" s="402"/>
      <c r="AX358" s="402"/>
      <c r="AY358" s="402"/>
      <c r="AZ358" s="402"/>
      <c r="BA358" s="402"/>
      <c r="BB358" s="402"/>
      <c r="BC358" s="402"/>
      <c r="BD358" s="402"/>
      <c r="BE358" s="402"/>
      <c r="BF358" s="402"/>
      <c r="BG358" s="402"/>
      <c r="BH358" s="402"/>
      <c r="BI358" s="402"/>
      <c r="BJ358" s="402"/>
      <c r="BK358" s="402"/>
      <c r="BL358" s="402"/>
      <c r="BM358" s="402"/>
      <c r="BN358" s="402"/>
      <c r="BO358" s="402"/>
    </row>
    <row r="359" spans="1:67" ht="15.75" customHeight="1">
      <c r="A359" s="194" t="s">
        <v>55</v>
      </c>
      <c r="B359" s="277">
        <f t="shared" si="88"/>
        <v>0</v>
      </c>
      <c r="C359" s="277">
        <f t="shared" si="82"/>
        <v>0</v>
      </c>
      <c r="D359" s="277"/>
      <c r="E359" s="66">
        <f>'1 Budgetskema (UDFYLDES)'!B361</f>
        <v>0</v>
      </c>
      <c r="F359" s="68"/>
      <c r="G359" s="437"/>
      <c r="H359" s="489"/>
      <c r="I359" s="471"/>
      <c r="J359" s="500" t="str">
        <f>IF(OR($B349=AI360,$B349=AI361,$B349=AI362),"","Ja")</f>
        <v>Ja</v>
      </c>
      <c r="K359" s="493" t="b">
        <f>AND($T$3,OR('1 Budgetskema (UDFYLDES)'!D341="Nej",'1 Budgetskema (UDFYLDES)'!D341=""))</f>
        <v>1</v>
      </c>
      <c r="L359" s="499"/>
      <c r="M359" s="296"/>
      <c r="N359" s="296"/>
      <c r="O359" s="299"/>
      <c r="P359" s="309"/>
      <c r="Q359" s="315"/>
      <c r="R359" s="311"/>
      <c r="S359" s="286"/>
      <c r="T359" s="473" t="e">
        <f t="shared" si="84"/>
        <v>#VALUE!</v>
      </c>
      <c r="U359" s="569" t="e">
        <f t="shared" si="85"/>
        <v>#VALUE!</v>
      </c>
      <c r="V359" s="473">
        <f t="shared" si="86"/>
        <v>0</v>
      </c>
      <c r="W359" s="468">
        <f t="shared" si="87"/>
        <v>0</v>
      </c>
      <c r="X359" s="468">
        <f t="shared" si="83"/>
        <v>0</v>
      </c>
      <c r="Y359" s="457"/>
      <c r="Z359" s="376" t="str">
        <f>IF(OR('1 Budgetskema (UDFYLDES)'!$B339="",'1 Budgetskema (UDFYLDES)'!$C339=""),"","Stor virksomhed")</f>
        <v/>
      </c>
      <c r="AA359" s="376"/>
      <c r="AB359" s="376" t="s">
        <v>92</v>
      </c>
      <c r="AC359" s="376" t="s">
        <v>206</v>
      </c>
      <c r="AD359" s="376" t="str">
        <f>IF('1 Budgetskema (UDFYLDES)'!$D339="","",IF('1 Budgetskema (UDFYLDES)'!$D339="Forsknings- og videnformidlingsinstitution","Videnudvekslings- og informationsaktioner","Fremstødsforanstaltninger"))</f>
        <v/>
      </c>
      <c r="AE359" s="376" t="str">
        <f>IF('1 Budgetskema (UDFYLDES)'!$D339="","",IF('1 Budgetskema (UDFYLDES)'!$D339="Forsknings- og videnformidlingsinstitution","","Eksperimentel udvikling"))</f>
        <v/>
      </c>
      <c r="AF359" s="472" t="str">
        <f>IF('1 Budgetskema (UDFYLDES)'!$D339="","","Afsætningsforanstaltninger")</f>
        <v/>
      </c>
      <c r="AG359" s="457" t="str">
        <f>IF(NOT(ISERROR(MATCH("Selvfinansieret",B$349,0))),"",IF(NOT(ISERROR(MATCH(B$349,{"ABER"},0))),$AD359,IF(NOT(ISERROR(MATCH(B$349,{"GBER"},0))),$AE359,IF(NOT(ISERROR(MATCH(B$349,{"FIBER"},0))),$AF359,IF(NOT(ISERROR(MATCH(B$349,{"Ej statsstøtte"},0))),$AB359,IF(NOT(ISERROR(MATCH(B$349,{"De minimis (Landbrug)"},0))),$AC359,IF(NOT(ISERROR(MATCH(B$349,{"De minimis (Generel)"},0))),$AC359,IF(NOT(ISERROR(MATCH(B$349,{"De minimis (Fiskeri og akvakultur)"},0))),$AC359,""))))))))</f>
        <v/>
      </c>
      <c r="AH359" s="300" t="str">
        <f>IF('1 Budgetskema (UDFYLDES)'!$D339="","",IF(OR('1 Budgetskema (UDFYLDES)'!$D339="Forsknings- og videnformidlingsinstitution",'1 Budgetskema (UDFYLDES)'!$D339="Stor virksomhed"),$AI360,IF('1 Budgetskema (UDFYLDES)'!$D339="Offentlig institution",$AI361,"FIBER")))</f>
        <v/>
      </c>
      <c r="AI359" s="247" t="s">
        <v>89</v>
      </c>
      <c r="AJ359" s="391"/>
      <c r="AK359" s="402"/>
      <c r="AL359" s="402"/>
      <c r="AM359" s="402"/>
      <c r="AN359" s="402"/>
      <c r="AO359" s="402"/>
      <c r="AP359" s="402"/>
      <c r="AQ359" s="402"/>
      <c r="AR359" s="402"/>
      <c r="AS359" s="402"/>
      <c r="AT359" s="402"/>
      <c r="AU359" s="402"/>
      <c r="AV359" s="402"/>
      <c r="AW359" s="402"/>
      <c r="AX359" s="402"/>
      <c r="AY359" s="402"/>
      <c r="AZ359" s="402"/>
      <c r="BA359" s="402"/>
      <c r="BB359" s="402"/>
      <c r="BC359" s="402"/>
      <c r="BD359" s="402"/>
      <c r="BE359" s="402"/>
      <c r="BF359" s="402"/>
      <c r="BG359" s="402"/>
      <c r="BH359" s="402"/>
      <c r="BI359" s="402"/>
      <c r="BJ359" s="402"/>
      <c r="BK359" s="402"/>
      <c r="BL359" s="402"/>
      <c r="BM359" s="402"/>
      <c r="BN359" s="402"/>
      <c r="BO359" s="402"/>
    </row>
    <row r="360" spans="1:67" ht="15" customHeight="1">
      <c r="A360" s="268" t="s">
        <v>13</v>
      </c>
      <c r="B360" s="66">
        <f>SUM(B353+B354+B355+B356-B357-B358+B359)</f>
        <v>0</v>
      </c>
      <c r="C360" s="66">
        <f>SUM(C353+C354+C355+C356-C357-C358+C359)</f>
        <v>0</v>
      </c>
      <c r="D360" s="66"/>
      <c r="E360" s="66">
        <f>SUM(B360:C360)</f>
        <v>0</v>
      </c>
      <c r="F360" s="188"/>
      <c r="G360" s="437"/>
      <c r="H360" s="489"/>
      <c r="I360" s="471"/>
      <c r="J360" s="500" t="str">
        <f>IF(OR($B349=AI360,$B349=AI361,$B349=AI362),"","Nej")</f>
        <v>Nej</v>
      </c>
      <c r="K360" s="493"/>
      <c r="L360" s="499"/>
      <c r="M360" s="296"/>
      <c r="N360" s="296"/>
      <c r="O360" s="301"/>
      <c r="P360" s="457"/>
      <c r="Q360" s="376"/>
      <c r="R360" s="376"/>
      <c r="S360" s="376"/>
      <c r="T360" s="473" t="e">
        <f t="shared" si="84"/>
        <v>#VALUE!</v>
      </c>
      <c r="U360" s="569" t="e">
        <f t="shared" si="85"/>
        <v>#VALUE!</v>
      </c>
      <c r="V360" s="473">
        <f t="shared" si="86"/>
        <v>0</v>
      </c>
      <c r="W360" s="468">
        <f t="shared" si="87"/>
        <v>0</v>
      </c>
      <c r="X360" s="468">
        <f t="shared" si="83"/>
        <v>0</v>
      </c>
      <c r="Y360" s="457"/>
      <c r="Z360" s="376" t="str">
        <f>IF(OR('1 Budgetskema (UDFYLDES)'!$B339="",'1 Budgetskema (UDFYLDES)'!$C339=""),"","Forsknings- og videnformidlingsinstitution")</f>
        <v/>
      </c>
      <c r="AA360" s="376"/>
      <c r="AB360" s="376" t="s">
        <v>93</v>
      </c>
      <c r="AC360" s="376" t="s">
        <v>85</v>
      </c>
      <c r="AD360" s="376" t="str">
        <f>IF('1 Budgetskema (UDFYLDES)'!$D339="","",IF(OR('1 Budgetskema (UDFYLDES)'!$D339="Forsknings- og videnformidlingsinstitution",'1 Budgetskema (UDFYLDES)'!$D339="Stor virksomhed"),"","Deltagelse i kvalitetsordninger"))</f>
        <v/>
      </c>
      <c r="AE360" s="376" t="str">
        <f>IF('1 Budgetskema (UDFYLDES)'!$D339="","",IF('1 Budgetskema (UDFYLDES)'!$D339="Forsknings- og videnformidlingsinstitution","","Gennemførlighedsundersøgelser"))</f>
        <v/>
      </c>
      <c r="AF360" s="462" t="str">
        <f>""</f>
        <v/>
      </c>
      <c r="AG360" s="457" t="str">
        <f>IF(NOT(ISERROR(MATCH("Selvfinansieret",B$349,0))),"",IF(NOT(ISERROR(MATCH(B$349,{"ABER"},0))),$AD360,IF(NOT(ISERROR(MATCH(B$349,{"GBER"},0))),$AE360,IF(NOT(ISERROR(MATCH(B$349,{"FIBER"},0))),$AF360,IF(NOT(ISERROR(MATCH(B$349,{"Ej statsstøtte"},0))),$AB360,IF(NOT(ISERROR(MATCH(B$349,{"De minimis (Landbrug)"},0))),$AC360,IF(NOT(ISERROR(MATCH(B$349,{"De minimis (Generel)"},0))),$AC360,IF(NOT(ISERROR(MATCH(B$349,{"De minimis (Fiskeri og akvakultur)"},0))),$AC360,""))))))))</f>
        <v/>
      </c>
      <c r="AH360" s="300" t="str">
        <f>IF('1 Budgetskema (UDFYLDES)'!$D339="","",IF(OR('1 Budgetskema (UDFYLDES)'!$D339="Forsknings- og videnformidlingsinstitution",'1 Budgetskema (UDFYLDES)'!$D339="Stor virksomhed"),$AI361,IF('1 Budgetskema (UDFYLDES)'!$D339="Offentlig institution",$AI362,"De minimis (Landbrug)")))</f>
        <v/>
      </c>
      <c r="AI360" s="247" t="s">
        <v>63</v>
      </c>
      <c r="AJ360" s="391"/>
      <c r="AK360" s="402"/>
      <c r="AL360" s="402"/>
      <c r="AM360" s="402"/>
      <c r="AN360" s="402"/>
      <c r="AO360" s="402"/>
      <c r="AP360" s="402"/>
      <c r="AQ360" s="402"/>
      <c r="AR360" s="402"/>
      <c r="AS360" s="402"/>
      <c r="AT360" s="402"/>
      <c r="AU360" s="402"/>
      <c r="AV360" s="402"/>
      <c r="AW360" s="402"/>
      <c r="AX360" s="402"/>
      <c r="AY360" s="402"/>
      <c r="AZ360" s="402"/>
      <c r="BA360" s="402"/>
      <c r="BB360" s="402"/>
      <c r="BC360" s="402"/>
      <c r="BD360" s="402"/>
      <c r="BE360" s="402"/>
      <c r="BF360" s="402"/>
      <c r="BG360" s="402"/>
      <c r="BH360" s="402"/>
      <c r="BI360" s="402"/>
      <c r="BJ360" s="402"/>
      <c r="BK360" s="402"/>
      <c r="BL360" s="402"/>
      <c r="BM360" s="402"/>
      <c r="BN360" s="402"/>
      <c r="BO360" s="402"/>
    </row>
    <row r="361" spans="1:67" ht="15.75" customHeight="1" thickBot="1">
      <c r="A361" s="269" t="s">
        <v>1</v>
      </c>
      <c r="B361" s="277">
        <f>IFERROR(IF(E361=0,0,X361),0)</f>
        <v>0</v>
      </c>
      <c r="C361" s="277">
        <f>IFERROR(E361-B361,0)</f>
        <v>0</v>
      </c>
      <c r="D361" s="277"/>
      <c r="E361" s="66">
        <f>'1 Budgetskema (UDFYLDES)'!B363</f>
        <v>0</v>
      </c>
      <c r="F361" s="68"/>
      <c r="G361" s="437"/>
      <c r="H361" s="489"/>
      <c r="I361" s="471"/>
      <c r="J361" s="500"/>
      <c r="K361" s="493"/>
      <c r="L361" s="499"/>
      <c r="M361" s="296"/>
      <c r="N361" s="296"/>
      <c r="O361" s="299"/>
      <c r="P361" s="457"/>
      <c r="Q361" s="376"/>
      <c r="R361" s="376"/>
      <c r="S361" s="376"/>
      <c r="T361" s="473" t="e">
        <f t="shared" si="84"/>
        <v>#VALUE!</v>
      </c>
      <c r="U361" s="569" t="e">
        <f t="shared" si="85"/>
        <v>#VALUE!</v>
      </c>
      <c r="V361" s="473">
        <f t="shared" si="86"/>
        <v>0</v>
      </c>
      <c r="W361" s="468">
        <f t="shared" si="87"/>
        <v>0</v>
      </c>
      <c r="X361" s="468">
        <f t="shared" si="83"/>
        <v>0</v>
      </c>
      <c r="Y361" s="457"/>
      <c r="Z361" s="376" t="str">
        <f>IF(OR('1 Budgetskema (UDFYLDES)'!$B339="",'1 Budgetskema (UDFYLDES)'!$C339=""),"","Offentlig institution")</f>
        <v/>
      </c>
      <c r="AA361" s="376"/>
      <c r="AB361" s="376" t="s">
        <v>360</v>
      </c>
      <c r="AC361" s="376" t="s">
        <v>384</v>
      </c>
      <c r="AD361" s="376" t="str">
        <f>IF('1 Budgetskema (UDFYLDES)'!$D339="","",IF(OR('1 Budgetskema (UDFYLDES)'!$D339="Forsknings- og videnformidlingsinstitution",'1 Budgetskema (UDFYLDES)'!$D339="Stor virksomhed"),"","Ny Deltagelse i kvalitetsordninger"))</f>
        <v/>
      </c>
      <c r="AE361" s="376" t="str">
        <f>IF('1 Budgetskema (UDFYLDES)'!$D339="","",IF('1 Budgetskema (UDFYLDES)'!$D339="Forsknings- og videnformidlingsinstitution","","Uddannelse"))</f>
        <v/>
      </c>
      <c r="AF361" s="462" t="str">
        <f>""</f>
        <v/>
      </c>
      <c r="AG361" s="457" t="str">
        <f>IF(NOT(ISERROR(MATCH("Selvfinansieret",B$349,0))),"",IF(NOT(ISERROR(MATCH(B$349,{"ABER"},0))),$AD361,IF(NOT(ISERROR(MATCH(B$349,{"GBER"},0))),$AE361,IF(NOT(ISERROR(MATCH(B$349,{"FIBER"},0))),$AF361,IF(NOT(ISERROR(MATCH(B$349,{"Ej statsstøtte"},0))),$AB361,IF(NOT(ISERROR(MATCH(B$349,{"De minimis (Landbrug)"},0))),$AC361,IF(NOT(ISERROR(MATCH(B$349,{"De minimis (Generel)"},0))),$AC361,IF(NOT(ISERROR(MATCH(B$349,{"De minimis (Fiskeri og akvakultur)"},0))),$AC361,""))))))))</f>
        <v/>
      </c>
      <c r="AH361" s="300" t="str">
        <f>IF('1 Budgetskema (UDFYLDES)'!$D339="","",IF(OR('1 Budgetskema (UDFYLDES)'!$D339="Forsknings- og videnformidlingsinstitution",'1 Budgetskema (UDFYLDES)'!$D339="Stor virksomhed"),$AI362,IF('1 Budgetskema (UDFYLDES)'!$D339="Offentlig institution",$AI364,"De minimis (Generel)")))</f>
        <v/>
      </c>
      <c r="AI361" s="247" t="s">
        <v>397</v>
      </c>
      <c r="AJ361" s="391"/>
      <c r="AK361" s="402"/>
      <c r="AL361" s="402"/>
      <c r="AM361" s="402"/>
      <c r="AN361" s="402"/>
      <c r="AO361" s="402"/>
      <c r="AP361" s="402"/>
      <c r="AQ361" s="402"/>
      <c r="AR361" s="402"/>
      <c r="AS361" s="402"/>
      <c r="AT361" s="402"/>
      <c r="AU361" s="402"/>
      <c r="AV361" s="402"/>
      <c r="AW361" s="402"/>
      <c r="AX361" s="402"/>
      <c r="AY361" s="402"/>
      <c r="AZ361" s="402"/>
      <c r="BA361" s="402"/>
      <c r="BB361" s="402"/>
      <c r="BC361" s="402"/>
      <c r="BD361" s="402"/>
      <c r="BE361" s="402"/>
      <c r="BF361" s="402"/>
      <c r="BG361" s="402"/>
      <c r="BH361" s="402"/>
      <c r="BI361" s="402"/>
      <c r="BJ361" s="402"/>
      <c r="BK361" s="402"/>
      <c r="BL361" s="402"/>
      <c r="BM361" s="402"/>
      <c r="BN361" s="402"/>
      <c r="BO361" s="402"/>
    </row>
    <row r="362" spans="1:67" ht="15.75" customHeight="1" thickBot="1">
      <c r="A362" s="177" t="s">
        <v>0</v>
      </c>
      <c r="B362" s="551">
        <f>IF(B360+B361&lt;=0,0,B360+B361)</f>
        <v>0</v>
      </c>
      <c r="C362" s="551">
        <f>IF(C360+C361&lt;=0,0,C360+C361)</f>
        <v>0</v>
      </c>
      <c r="D362" s="279"/>
      <c r="E362" s="273">
        <f>SUM(E353+E354+E355+E356-E357-E358+E359)+E361</f>
        <v>0</v>
      </c>
      <c r="F362" s="264"/>
      <c r="G362" s="429"/>
      <c r="H362" s="489"/>
      <c r="I362" s="471"/>
      <c r="J362" s="501"/>
      <c r="K362" s="502"/>
      <c r="L362" s="503"/>
      <c r="M362" s="296"/>
      <c r="N362" s="296"/>
      <c r="O362" s="301"/>
      <c r="P362" s="457"/>
      <c r="Q362" s="376"/>
      <c r="R362" s="376"/>
      <c r="S362" s="376"/>
      <c r="T362" s="473" t="e">
        <f t="shared" si="84"/>
        <v>#VALUE!</v>
      </c>
      <c r="U362" s="569" t="e">
        <f t="shared" si="85"/>
        <v>#VALUE!</v>
      </c>
      <c r="V362" s="473">
        <f t="shared" si="86"/>
        <v>0</v>
      </c>
      <c r="W362" s="473"/>
      <c r="X362" s="468">
        <f t="shared" si="83"/>
        <v>0</v>
      </c>
      <c r="Y362" s="457"/>
      <c r="Z362" s="286"/>
      <c r="AA362" s="286"/>
      <c r="AB362" s="376" t="str">
        <f>""</f>
        <v/>
      </c>
      <c r="AC362" s="376" t="s">
        <v>95</v>
      </c>
      <c r="AD362" s="376" t="str">
        <f>""</f>
        <v/>
      </c>
      <c r="AE362" s="376" t="str">
        <f>IF('1 Budgetskema (UDFYLDES)'!$D339="","",IF('1 Budgetskema (UDFYLDES)'!$D339="Forsknings- og videnformidlingsinstitution","","Støtte til innovationsklynger"))</f>
        <v/>
      </c>
      <c r="AF362" s="462" t="str">
        <f>""</f>
        <v/>
      </c>
      <c r="AG362" s="457" t="str">
        <f>IF(NOT(ISERROR(MATCH("Selvfinansieret",B$349,0))),"",IF(NOT(ISERROR(MATCH(B$349,{"ABER"},0))),$AD362,IF(NOT(ISERROR(MATCH(B$349,{"GBER"},0))),$AE362,IF(NOT(ISERROR(MATCH(B$349,{"FIBER"},0))),$AF362,IF(NOT(ISERROR(MATCH(B$349,{"Ej statsstøtte"},0))),$AB362,IF(NOT(ISERROR(MATCH(B$349,{"De minimis (Landbrug)"},0))),$AC362,IF(NOT(ISERROR(MATCH(B$349,{"De minimis (Generel)"},0))),$AC362,IF(NOT(ISERROR(MATCH(B$349,{"De minimis (Fiskeri og akvakultur)"},0))),$AC362,""))))))))</f>
        <v/>
      </c>
      <c r="AH362" s="300" t="str">
        <f>IF(OR('1 Budgetskema (UDFYLDES)'!$D339="",'1 Budgetskema (UDFYLDES)'!$D339="Offentlig institution"),"",IF(OR('1 Budgetskema (UDFYLDES)'!$D339="Forsknings- og videnformidlingsinstitution",'1 Budgetskema (UDFYLDES)'!$D339="Stor virksomhed"),$AI364,"De minimis (Fiskeri og akvakultur)"))</f>
        <v/>
      </c>
      <c r="AI362" s="247" t="s">
        <v>64</v>
      </c>
      <c r="AJ362" s="391"/>
      <c r="AK362" s="402"/>
      <c r="AL362" s="402"/>
      <c r="AM362" s="402"/>
      <c r="AN362" s="402"/>
      <c r="AO362" s="402"/>
      <c r="AP362" s="402"/>
      <c r="AQ362" s="402"/>
      <c r="AR362" s="402"/>
      <c r="AS362" s="402"/>
      <c r="AT362" s="402"/>
      <c r="AU362" s="402"/>
      <c r="AV362" s="402"/>
      <c r="AW362" s="402"/>
      <c r="AX362" s="402"/>
      <c r="AY362" s="402"/>
      <c r="AZ362" s="402"/>
      <c r="BA362" s="402"/>
      <c r="BB362" s="402"/>
      <c r="BC362" s="402"/>
      <c r="BD362" s="402"/>
      <c r="BE362" s="402"/>
      <c r="BF362" s="402"/>
      <c r="BG362" s="402"/>
      <c r="BH362" s="402"/>
      <c r="BI362" s="402"/>
      <c r="BJ362" s="402"/>
      <c r="BK362" s="402"/>
      <c r="BL362" s="402"/>
      <c r="BM362" s="402"/>
      <c r="BN362" s="402"/>
      <c r="BO362" s="402"/>
    </row>
    <row r="363" spans="1:67" s="2" customFormat="1" ht="15.75" thickBot="1">
      <c r="A363" s="549" t="s">
        <v>426</v>
      </c>
      <c r="B363" s="280">
        <f>B362</f>
        <v>0</v>
      </c>
      <c r="C363" s="552">
        <f>'1 Budgetskema (UDFYLDES)'!E341</f>
        <v>0</v>
      </c>
      <c r="D363" s="552">
        <f>'1 Budgetskema (UDFYLDES)'!F341</f>
        <v>0</v>
      </c>
      <c r="E363" s="283">
        <f>SUM(B353+B354+B355+B356-B357-B358+B359)</f>
        <v>0</v>
      </c>
      <c r="F363" s="189"/>
      <c r="G363" s="430"/>
      <c r="H363" s="430"/>
      <c r="I363" s="474"/>
      <c r="J363" s="493" t="s">
        <v>430</v>
      </c>
      <c r="K363" s="312"/>
      <c r="L363" s="299"/>
      <c r="M363" s="299"/>
      <c r="N363" s="299"/>
      <c r="O363" s="301"/>
      <c r="P363" s="457"/>
      <c r="Q363" s="376"/>
      <c r="R363" s="376"/>
      <c r="S363" s="376"/>
      <c r="T363" s="473"/>
      <c r="U363" s="473"/>
      <c r="V363" s="473"/>
      <c r="W363" s="473"/>
      <c r="X363" s="468"/>
      <c r="Y363" s="457"/>
      <c r="Z363" s="300"/>
      <c r="AA363" s="300"/>
      <c r="AB363" s="376" t="str">
        <f>""</f>
        <v/>
      </c>
      <c r="AC363" s="376" t="s">
        <v>86</v>
      </c>
      <c r="AD363" s="462" t="str">
        <f>""</f>
        <v/>
      </c>
      <c r="AE363" s="376" t="str">
        <f>IF('1 Budgetskema (UDFYLDES)'!$D339="","",IF(OR('1 Budgetskema (UDFYLDES)'!$D339="Forsknings- og videnformidlingsinstitution",'1 Budgetskema (UDFYLDES)'!$D339="Stor virksomhed"),"","Konsulentbistand"))</f>
        <v/>
      </c>
      <c r="AF363" s="462" t="str">
        <f>""</f>
        <v/>
      </c>
      <c r="AG363" s="457" t="str">
        <f>IF(NOT(ISERROR(MATCH("Selvfinansieret",B$349,0))),"",IF(NOT(ISERROR(MATCH(B$349,{"ABER"},0))),$AD363,IF(NOT(ISERROR(MATCH(B$349,{"GBER"},0))),$AE363,IF(NOT(ISERROR(MATCH(B$349,{"FIBER"},0))),$AF363,IF(NOT(ISERROR(MATCH(B$349,{"Ej statsstøtte"},0))),$AB363,IF(NOT(ISERROR(MATCH(B$349,{"De minimis (Landbrug)"},0))),$AC363,IF(NOT(ISERROR(MATCH(B$349,{"De minimis (Generel)"},0))),$AC363,IF(NOT(ISERROR(MATCH(B$349,{"De minimis (Fiskeri og akvakultur)"},0))),$AC363,""))))))))</f>
        <v/>
      </c>
      <c r="AH363" s="300" t="str">
        <f>IF(OR('1 Budgetskema (UDFYLDES)'!$D339="",'1 Budgetskema (UDFYLDES)'!$D339="Offentlig institution",'1 Budgetskema (UDFYLDES)'!$D339="Forsknings- og videnformidlingsinstitution",'1 Budgetskema (UDFYLDES)'!$D339="Stor virksomhed"),"","Selvfinansieret")</f>
        <v/>
      </c>
      <c r="AI363" s="247" t="s">
        <v>115</v>
      </c>
      <c r="AJ363" s="391"/>
      <c r="AK363" s="402"/>
      <c r="AL363" s="402"/>
      <c r="AM363" s="402"/>
      <c r="AN363" s="402"/>
      <c r="AO363" s="402"/>
      <c r="AP363" s="402"/>
      <c r="AQ363" s="402"/>
      <c r="AR363" s="402"/>
      <c r="AS363" s="402"/>
      <c r="AT363" s="402"/>
      <c r="AU363" s="402"/>
      <c r="AV363" s="402"/>
      <c r="AW363" s="402"/>
      <c r="AX363" s="402"/>
      <c r="AY363" s="402"/>
      <c r="AZ363" s="402"/>
      <c r="BA363" s="402"/>
      <c r="BB363" s="402"/>
      <c r="BC363" s="402"/>
      <c r="BD363" s="402"/>
      <c r="BE363" s="402"/>
      <c r="BF363" s="402"/>
      <c r="BG363" s="402"/>
      <c r="BH363" s="402"/>
      <c r="BI363" s="402"/>
      <c r="BJ363" s="402"/>
      <c r="BK363" s="402"/>
      <c r="BL363" s="402"/>
      <c r="BM363" s="402"/>
      <c r="BN363" s="402"/>
      <c r="BO363" s="402"/>
    </row>
    <row r="364" spans="1:67" s="2" customFormat="1" ht="15.75" thickBot="1">
      <c r="A364" s="393"/>
      <c r="B364" s="394"/>
      <c r="C364" s="394"/>
      <c r="D364" s="394"/>
      <c r="E364" s="408"/>
      <c r="F364" s="407"/>
      <c r="G364" s="430"/>
      <c r="H364" s="430"/>
      <c r="I364" s="474"/>
      <c r="J364" s="299" t="b">
        <f>OR(AND('1 Budgetskema (UDFYLDES)'!A339&gt;1,'1 Budgetskema (UDFYLDES)'!A339&lt;1000000000),'1 Budgetskema (UDFYLDES)'!A339&gt;9999999999)</f>
        <v>0</v>
      </c>
      <c r="K364" s="312"/>
      <c r="L364" s="299"/>
      <c r="M364" s="299"/>
      <c r="N364" s="299"/>
      <c r="O364" s="301"/>
      <c r="P364" s="457"/>
      <c r="Q364" s="376"/>
      <c r="R364" s="376"/>
      <c r="S364" s="376"/>
      <c r="T364" s="473"/>
      <c r="U364" s="473"/>
      <c r="V364" s="473"/>
      <c r="W364" s="473"/>
      <c r="X364" s="468"/>
      <c r="Y364" s="457"/>
      <c r="Z364" s="285"/>
      <c r="AA364" s="291"/>
      <c r="AB364" s="286" t="str">
        <f>""</f>
        <v/>
      </c>
      <c r="AC364" s="376" t="s">
        <v>87</v>
      </c>
      <c r="AD364" s="247" t="str">
        <f>""</f>
        <v/>
      </c>
      <c r="AE364" s="376" t="str">
        <f>IF('1 Budgetskema (UDFYLDES)'!$D339="","",IF(OR('1 Budgetskema (UDFYLDES)'!$D339="Forsknings- og videnformidlingsinstitution",'1 Budgetskema (UDFYLDES)'!$D339="Stor virksomhed"),"","Deltagelse i messer"))</f>
        <v/>
      </c>
      <c r="AF364" s="462" t="str">
        <f>""</f>
        <v/>
      </c>
      <c r="AG364" s="457" t="str">
        <f>IF(NOT(ISERROR(MATCH("Selvfinansieret",B$349,0))),"",IF(NOT(ISERROR(MATCH(B$349,{"ABER"},0))),$AD364,IF(NOT(ISERROR(MATCH(B$349,{"GBER"},0))),$AE364,IF(NOT(ISERROR(MATCH(B$349,{"FIBER"},0))),$AF364,IF(NOT(ISERROR(MATCH(B$349,{"Ej statsstøtte"},0))),$AB364,IF(NOT(ISERROR(MATCH(B$349,{"De minimis (Landbrug)"},0))),$AC364,IF(NOT(ISERROR(MATCH(B$349,{"De minimis (Generel)"},0))),$AC364,IF(NOT(ISERROR(MATCH(B$349,{"De minimis (Fiskeri og akvakultur)"},0))),$AC364,""))))))))</f>
        <v/>
      </c>
      <c r="AH364" s="300"/>
      <c r="AI364" s="247" t="s">
        <v>107</v>
      </c>
      <c r="AJ364" s="391"/>
      <c r="AK364" s="402"/>
      <c r="AL364" s="402"/>
      <c r="AM364" s="402"/>
      <c r="AN364" s="402"/>
      <c r="AO364" s="402"/>
      <c r="AP364" s="402"/>
      <c r="AQ364" s="402"/>
      <c r="AR364" s="402"/>
      <c r="AS364" s="402"/>
      <c r="AT364" s="402"/>
      <c r="AU364" s="402"/>
      <c r="AV364" s="402"/>
      <c r="AW364" s="402"/>
      <c r="AX364" s="402"/>
      <c r="AY364" s="402"/>
      <c r="AZ364" s="402"/>
      <c r="BA364" s="402"/>
      <c r="BB364" s="402"/>
      <c r="BC364" s="402"/>
      <c r="BD364" s="402"/>
      <c r="BE364" s="402"/>
      <c r="BF364" s="402"/>
      <c r="BG364" s="402"/>
      <c r="BH364" s="402"/>
      <c r="BI364" s="402"/>
      <c r="BJ364" s="402"/>
      <c r="BK364" s="402"/>
      <c r="BL364" s="402"/>
      <c r="BM364" s="402"/>
      <c r="BN364" s="402"/>
      <c r="BO364" s="402"/>
    </row>
    <row r="365" spans="1:67" s="2" customFormat="1" ht="15">
      <c r="A365" s="396"/>
      <c r="B365" s="397"/>
      <c r="C365" s="397"/>
      <c r="D365" s="397"/>
      <c r="E365" s="523" t="s">
        <v>402</v>
      </c>
      <c r="F365" s="271" t="str">
        <f>F350</f>
        <v/>
      </c>
      <c r="G365" s="430"/>
      <c r="H365" s="430"/>
      <c r="I365" s="474"/>
      <c r="J365" s="474"/>
      <c r="K365" s="312"/>
      <c r="L365" s="299"/>
      <c r="M365" s="299"/>
      <c r="N365" s="299"/>
      <c r="O365" s="299"/>
      <c r="P365" s="301"/>
      <c r="Q365" s="376"/>
      <c r="R365" s="376"/>
      <c r="S365" s="376"/>
      <c r="T365" s="473"/>
      <c r="U365" s="473"/>
      <c r="V365" s="473"/>
      <c r="W365" s="473"/>
      <c r="X365" s="473"/>
      <c r="Y365" s="457"/>
      <c r="Z365" s="457"/>
      <c r="AA365" s="247"/>
      <c r="AB365" s="286" t="str">
        <f>""</f>
        <v/>
      </c>
      <c r="AC365" s="376" t="s">
        <v>97</v>
      </c>
      <c r="AD365" s="247" t="str">
        <f>""</f>
        <v/>
      </c>
      <c r="AE365" s="247" t="str">
        <f>""</f>
        <v/>
      </c>
      <c r="AF365" s="462" t="str">
        <f>""</f>
        <v/>
      </c>
      <c r="AG365" s="457" t="str">
        <f>IF(NOT(ISERROR(MATCH("Selvfinansieret",B$349,0))),"",IF(NOT(ISERROR(MATCH(B$349,{"ABER"},0))),$AD365,IF(NOT(ISERROR(MATCH(B$349,{"GBER"},0))),$AE365,IF(NOT(ISERROR(MATCH(B$349,{"FIBER"},0))),$AF365,IF(NOT(ISERROR(MATCH(B$349,{"Ej statsstøtte"},0))),$AB365,IF(NOT(ISERROR(MATCH(B$349,{"De minimis (Landbrug)"},0))),$AC365,IF(NOT(ISERROR(MATCH(B$349,{"De minimis (Generel)"},0))),$AC365,IF(NOT(ISERROR(MATCH(B$349,{"De minimis (Fiskeri og akvakultur)"},0))),$AC365,""))))))))</f>
        <v/>
      </c>
      <c r="AH365" s="247"/>
      <c r="AI365" s="247"/>
      <c r="AJ365" s="391"/>
      <c r="AK365" s="402"/>
      <c r="AL365" s="402"/>
      <c r="AM365" s="402"/>
      <c r="AN365" s="402"/>
      <c r="AO365" s="402"/>
      <c r="AP365" s="402"/>
      <c r="AQ365" s="402"/>
      <c r="AR365" s="402"/>
      <c r="AS365" s="402"/>
      <c r="AT365" s="402"/>
      <c r="AU365" s="402"/>
      <c r="AV365" s="402"/>
      <c r="AW365" s="402"/>
      <c r="AX365" s="402"/>
      <c r="AY365" s="402"/>
      <c r="AZ365" s="402"/>
      <c r="BA365" s="402"/>
      <c r="BB365" s="402"/>
      <c r="BC365" s="402"/>
      <c r="BD365" s="402"/>
      <c r="BE365" s="402"/>
      <c r="BF365" s="402"/>
      <c r="BG365" s="402"/>
      <c r="BH365" s="402"/>
      <c r="BI365" s="402"/>
      <c r="BJ365" s="402"/>
      <c r="BK365" s="402"/>
      <c r="BL365" s="402"/>
      <c r="BM365" s="402"/>
      <c r="BN365" s="402"/>
      <c r="BO365" s="402"/>
    </row>
    <row r="366" spans="1:67" s="2" customFormat="1" ht="15">
      <c r="A366" s="396"/>
      <c r="B366" s="397"/>
      <c r="C366" s="397"/>
      <c r="D366" s="397"/>
      <c r="E366" s="524" t="s">
        <v>405</v>
      </c>
      <c r="F366" s="272" t="str">
        <f>IFERROR(IF(G351="",G352,IF(G351&lt;=0,0,IF(AND(G351&lt;F351,G352&lt;F351,G351&gt;0,G352&gt;0),(F351-(F351-G351)-(F351-G352)),G351))),"")</f>
        <v/>
      </c>
      <c r="G366" s="430"/>
      <c r="H366" s="430"/>
      <c r="I366" s="474"/>
      <c r="J366" s="474"/>
      <c r="K366" s="312"/>
      <c r="L366" s="299"/>
      <c r="M366" s="299"/>
      <c r="N366" s="299"/>
      <c r="O366" s="299"/>
      <c r="P366" s="301"/>
      <c r="Q366" s="376"/>
      <c r="R366" s="376"/>
      <c r="S366" s="376"/>
      <c r="T366" s="473"/>
      <c r="U366" s="473"/>
      <c r="V366" s="473"/>
      <c r="W366" s="473"/>
      <c r="X366" s="473"/>
      <c r="Y366" s="457"/>
      <c r="Z366" s="247"/>
      <c r="AA366" s="247"/>
      <c r="AB366" s="286" t="str">
        <f>""</f>
        <v/>
      </c>
      <c r="AC366" s="376" t="s">
        <v>109</v>
      </c>
      <c r="AD366" s="247" t="str">
        <f>""</f>
        <v/>
      </c>
      <c r="AE366" s="247" t="str">
        <f>""</f>
        <v/>
      </c>
      <c r="AF366" s="462" t="str">
        <f>""</f>
        <v/>
      </c>
      <c r="AG366" s="457" t="str">
        <f>IF(NOT(ISERROR(MATCH("Selvfinansieret",B$349,0))),"",IF(NOT(ISERROR(MATCH(B$349,{"ABER"},0))),$AD366,IF(NOT(ISERROR(MATCH(B$349,{"GBER"},0))),$AE366,IF(NOT(ISERROR(MATCH(B$349,{"FIBER"},0))),$AF366,IF(NOT(ISERROR(MATCH(B$349,{"Ej statsstøtte"},0))),$AB366,IF(NOT(ISERROR(MATCH(B$349,{"De minimis (Landbrug)"},0))),$AC366,IF(NOT(ISERROR(MATCH(B$349,{"De minimis (Generel)"},0))),$AC366,IF(NOT(ISERROR(MATCH(B$349,{"De minimis (Fiskeri og akvakultur)"},0))),$AC366,""))))))))</f>
        <v/>
      </c>
      <c r="AH366" s="247"/>
      <c r="AI366" s="247"/>
      <c r="AJ366" s="391"/>
      <c r="AK366" s="402"/>
      <c r="AL366" s="402"/>
      <c r="AM366" s="402"/>
      <c r="AN366" s="402"/>
      <c r="AO366" s="402"/>
      <c r="AP366" s="402"/>
      <c r="AQ366" s="402"/>
      <c r="AR366" s="402"/>
      <c r="AS366" s="402"/>
      <c r="AT366" s="402"/>
      <c r="AU366" s="402"/>
      <c r="AV366" s="402"/>
      <c r="AW366" s="402"/>
      <c r="AX366" s="402"/>
      <c r="AY366" s="402"/>
      <c r="AZ366" s="402"/>
      <c r="BA366" s="402"/>
      <c r="BB366" s="402"/>
      <c r="BC366" s="402"/>
      <c r="BD366" s="402"/>
      <c r="BE366" s="402"/>
      <c r="BF366" s="402"/>
      <c r="BG366" s="402"/>
      <c r="BH366" s="402"/>
      <c r="BI366" s="402"/>
      <c r="BJ366" s="402"/>
      <c r="BK366" s="402"/>
      <c r="BL366" s="402"/>
      <c r="BM366" s="402"/>
      <c r="BN366" s="402"/>
      <c r="BO366" s="402"/>
    </row>
    <row r="367" spans="1:67" ht="15">
      <c r="A367" s="449"/>
      <c r="B367" s="450"/>
      <c r="C367" s="400"/>
      <c r="D367" s="400"/>
      <c r="E367" s="525" t="s">
        <v>404</v>
      </c>
      <c r="F367" s="265" t="str">
        <f>IF($F348="","",IF($F348="Forsknings- og videnformidlingsinstitution",0.44,0.3))</f>
        <v/>
      </c>
      <c r="G367" s="431"/>
      <c r="H367" s="431"/>
      <c r="I367" s="475"/>
      <c r="J367" s="475"/>
      <c r="K367" s="484"/>
      <c r="L367" s="304"/>
      <c r="M367" s="304"/>
      <c r="N367" s="304"/>
      <c r="O367" s="304"/>
      <c r="P367" s="457"/>
      <c r="Q367" s="376"/>
      <c r="R367" s="376"/>
      <c r="S367" s="376"/>
      <c r="T367" s="473"/>
      <c r="U367" s="473"/>
      <c r="V367" s="473"/>
      <c r="W367" s="473"/>
      <c r="X367" s="473"/>
      <c r="Y367" s="247"/>
      <c r="Z367" s="247"/>
      <c r="AA367" s="247"/>
      <c r="AB367" s="247"/>
      <c r="AC367" s="247"/>
      <c r="AD367" s="247"/>
      <c r="AE367" s="247"/>
      <c r="AF367" s="247"/>
      <c r="AG367" s="247"/>
      <c r="AH367" s="247"/>
      <c r="AI367" s="247"/>
      <c r="AJ367" s="391"/>
      <c r="AK367" s="402"/>
      <c r="AL367" s="402"/>
      <c r="AM367" s="402"/>
      <c r="AN367" s="402"/>
      <c r="AO367" s="402"/>
      <c r="AP367" s="402"/>
      <c r="AQ367" s="402"/>
      <c r="AR367" s="402"/>
      <c r="AS367" s="402"/>
      <c r="AT367" s="402"/>
      <c r="AU367" s="402"/>
      <c r="AV367" s="402"/>
      <c r="AW367" s="402"/>
      <c r="AX367" s="402"/>
      <c r="AY367" s="402"/>
      <c r="AZ367" s="402"/>
      <c r="BA367" s="402"/>
      <c r="BB367" s="402"/>
      <c r="BC367" s="402"/>
      <c r="BD367" s="402"/>
      <c r="BE367" s="402"/>
      <c r="BF367" s="402"/>
      <c r="BG367" s="402"/>
      <c r="BH367" s="402"/>
      <c r="BI367" s="402"/>
      <c r="BJ367" s="402"/>
      <c r="BK367" s="402"/>
      <c r="BL367" s="402"/>
      <c r="BM367" s="402"/>
      <c r="BN367" s="402"/>
      <c r="BO367" s="402"/>
    </row>
    <row r="368" spans="1:67" ht="15.75" thickBot="1">
      <c r="A368" s="447" t="s">
        <v>51</v>
      </c>
      <c r="B368" s="448">
        <f>IFERROR(E362/$E$15,0)</f>
        <v>0</v>
      </c>
      <c r="C368" s="400"/>
      <c r="D368" s="400"/>
      <c r="E368" s="526" t="s">
        <v>403</v>
      </c>
      <c r="F368" s="266">
        <f>'1 Budgetskema (UDFYLDES)'!$C363</f>
        <v>0</v>
      </c>
      <c r="G368" s="431"/>
      <c r="H368" s="431"/>
      <c r="I368" s="475"/>
      <c r="J368" s="475"/>
      <c r="K368" s="484"/>
      <c r="L368" s="304"/>
      <c r="M368" s="304"/>
      <c r="N368" s="304"/>
      <c r="O368" s="304"/>
      <c r="P368" s="457"/>
      <c r="Q368" s="376"/>
      <c r="R368" s="376"/>
      <c r="S368" s="376"/>
      <c r="T368" s="473"/>
      <c r="U368" s="473"/>
      <c r="V368" s="473"/>
      <c r="W368" s="473"/>
      <c r="X368" s="473"/>
      <c r="Y368" s="247"/>
      <c r="Z368" s="247"/>
      <c r="AA368" s="247"/>
      <c r="AB368" s="247"/>
      <c r="AC368" s="247"/>
      <c r="AD368" s="247"/>
      <c r="AE368" s="247"/>
      <c r="AF368" s="247"/>
      <c r="AG368" s="247"/>
      <c r="AH368" s="247"/>
      <c r="AI368" s="247"/>
      <c r="AJ368" s="391"/>
      <c r="AK368" s="402"/>
      <c r="AL368" s="402"/>
      <c r="AM368" s="402"/>
      <c r="AN368" s="402"/>
      <c r="AO368" s="402"/>
      <c r="AP368" s="402"/>
      <c r="AQ368" s="402"/>
      <c r="AR368" s="402"/>
      <c r="AS368" s="402"/>
      <c r="AT368" s="402"/>
      <c r="AU368" s="402"/>
      <c r="AV368" s="402"/>
      <c r="AW368" s="402"/>
      <c r="AX368" s="402"/>
      <c r="AY368" s="402"/>
      <c r="AZ368" s="402"/>
      <c r="BA368" s="402"/>
      <c r="BB368" s="402"/>
      <c r="BC368" s="402"/>
      <c r="BD368" s="402"/>
      <c r="BE368" s="402"/>
      <c r="BF368" s="402"/>
      <c r="BG368" s="402"/>
      <c r="BH368" s="402"/>
      <c r="BI368" s="402"/>
      <c r="BJ368" s="402"/>
      <c r="BK368" s="402"/>
      <c r="BL368" s="402"/>
      <c r="BM368" s="402"/>
      <c r="BN368" s="402"/>
      <c r="BO368" s="402"/>
    </row>
    <row r="369" spans="1:67" ht="15.75" thickBot="1">
      <c r="A369" s="398"/>
      <c r="B369" s="399"/>
      <c r="C369" s="391"/>
      <c r="D369" s="391"/>
      <c r="E369" s="409"/>
      <c r="F369" s="391"/>
      <c r="G369" s="431"/>
      <c r="H369" s="431"/>
      <c r="I369" s="475"/>
      <c r="J369" s="475"/>
      <c r="K369" s="484"/>
      <c r="L369" s="304"/>
      <c r="M369" s="304"/>
      <c r="N369" s="304"/>
      <c r="O369" s="304"/>
      <c r="P369" s="457"/>
      <c r="Q369" s="376"/>
      <c r="R369" s="376"/>
      <c r="S369" s="376"/>
      <c r="T369" s="473"/>
      <c r="U369" s="473"/>
      <c r="V369" s="473"/>
      <c r="W369" s="473"/>
      <c r="X369" s="473"/>
      <c r="Y369" s="247"/>
      <c r="Z369" s="247"/>
      <c r="AA369" s="247"/>
      <c r="AB369" s="247"/>
      <c r="AC369" s="376"/>
      <c r="AD369" s="247"/>
      <c r="AE369" s="247"/>
      <c r="AF369" s="247"/>
      <c r="AG369" s="247"/>
      <c r="AH369" s="247"/>
      <c r="AI369" s="247"/>
      <c r="AJ369" s="391"/>
      <c r="AK369" s="402"/>
      <c r="AL369" s="402"/>
      <c r="AM369" s="402"/>
      <c r="AN369" s="402"/>
      <c r="AO369" s="402"/>
      <c r="AP369" s="402"/>
      <c r="AQ369" s="402"/>
      <c r="AR369" s="402"/>
      <c r="AS369" s="402"/>
      <c r="AT369" s="402"/>
      <c r="AU369" s="402"/>
      <c r="AV369" s="402"/>
      <c r="AW369" s="402"/>
      <c r="AX369" s="402"/>
      <c r="AY369" s="402"/>
      <c r="AZ369" s="402"/>
      <c r="BA369" s="402"/>
      <c r="BB369" s="402"/>
      <c r="BC369" s="402"/>
      <c r="BD369" s="402"/>
      <c r="BE369" s="402"/>
      <c r="BF369" s="402"/>
      <c r="BG369" s="402"/>
      <c r="BH369" s="402"/>
      <c r="BI369" s="402"/>
      <c r="BJ369" s="402"/>
      <c r="BK369" s="402"/>
      <c r="BL369" s="402"/>
      <c r="BM369" s="402"/>
      <c r="BN369" s="402"/>
      <c r="BO369" s="402"/>
    </row>
    <row r="370" spans="1:67" ht="15" hidden="1">
      <c r="A370" s="398"/>
      <c r="B370" s="399"/>
      <c r="C370" s="391"/>
      <c r="D370" s="391"/>
      <c r="E370" s="409"/>
      <c r="F370" s="391"/>
      <c r="G370" s="431"/>
      <c r="H370" s="431"/>
      <c r="I370" s="475"/>
      <c r="J370" s="475"/>
      <c r="K370" s="484"/>
      <c r="L370" s="304"/>
      <c r="M370" s="304"/>
      <c r="N370" s="304"/>
      <c r="O370" s="304"/>
      <c r="P370" s="457"/>
      <c r="Q370" s="376"/>
      <c r="R370" s="376"/>
      <c r="S370" s="376"/>
      <c r="T370" s="473"/>
      <c r="U370" s="473"/>
      <c r="V370" s="473"/>
      <c r="W370" s="473"/>
      <c r="X370" s="473"/>
      <c r="Y370" s="247"/>
      <c r="Z370" s="247"/>
      <c r="AA370" s="247"/>
      <c r="AB370" s="247"/>
      <c r="AC370" s="376"/>
      <c r="AD370" s="247"/>
      <c r="AE370" s="247"/>
      <c r="AF370" s="247"/>
      <c r="AG370" s="247"/>
      <c r="AH370" s="247"/>
      <c r="AI370" s="247"/>
      <c r="AJ370" s="391"/>
      <c r="AK370" s="402"/>
      <c r="AL370" s="402"/>
      <c r="AM370" s="402"/>
      <c r="AN370" s="402"/>
      <c r="AO370" s="402"/>
      <c r="AP370" s="402"/>
      <c r="AQ370" s="402"/>
      <c r="AR370" s="402"/>
      <c r="AS370" s="402"/>
      <c r="AT370" s="402"/>
      <c r="AU370" s="402"/>
      <c r="AV370" s="402"/>
      <c r="AW370" s="402"/>
      <c r="AX370" s="402"/>
      <c r="AY370" s="402"/>
      <c r="AZ370" s="402"/>
      <c r="BA370" s="402"/>
      <c r="BB370" s="402"/>
      <c r="BC370" s="402"/>
      <c r="BD370" s="402"/>
      <c r="BE370" s="402"/>
      <c r="BF370" s="402"/>
      <c r="BG370" s="402"/>
      <c r="BH370" s="402"/>
      <c r="BI370" s="402"/>
      <c r="BJ370" s="402"/>
      <c r="BK370" s="402"/>
      <c r="BL370" s="402"/>
      <c r="BM370" s="402"/>
      <c r="BN370" s="402"/>
      <c r="BO370" s="402"/>
    </row>
    <row r="371" spans="1:67" ht="15" hidden="1">
      <c r="A371" s="398"/>
      <c r="B371" s="399"/>
      <c r="C371" s="391"/>
      <c r="D371" s="391"/>
      <c r="E371" s="409"/>
      <c r="F371" s="391"/>
      <c r="G371" s="431"/>
      <c r="H371" s="431"/>
      <c r="I371" s="475"/>
      <c r="J371" s="475"/>
      <c r="K371" s="484"/>
      <c r="L371" s="304"/>
      <c r="M371" s="304"/>
      <c r="N371" s="304"/>
      <c r="O371" s="304"/>
      <c r="P371" s="457"/>
      <c r="Q371" s="376"/>
      <c r="R371" s="376"/>
      <c r="S371" s="376"/>
      <c r="T371" s="473"/>
      <c r="U371" s="473"/>
      <c r="V371" s="473"/>
      <c r="W371" s="473"/>
      <c r="X371" s="473"/>
      <c r="Y371" s="247"/>
      <c r="Z371" s="247"/>
      <c r="AA371" s="247"/>
      <c r="AB371" s="247"/>
      <c r="AC371" s="376"/>
      <c r="AD371" s="247"/>
      <c r="AE371" s="247"/>
      <c r="AF371" s="247"/>
      <c r="AG371" s="247"/>
      <c r="AH371" s="247"/>
      <c r="AI371" s="247"/>
      <c r="AJ371" s="391"/>
      <c r="AK371" s="402"/>
      <c r="AL371" s="402"/>
      <c r="AM371" s="402"/>
      <c r="AN371" s="402"/>
      <c r="AO371" s="402"/>
      <c r="AP371" s="402"/>
      <c r="AQ371" s="402"/>
      <c r="AR371" s="402"/>
      <c r="AS371" s="402"/>
      <c r="AT371" s="402"/>
      <c r="AU371" s="402"/>
      <c r="AV371" s="402"/>
      <c r="AW371" s="402"/>
      <c r="AX371" s="402"/>
      <c r="AY371" s="402"/>
      <c r="AZ371" s="402"/>
      <c r="BA371" s="402"/>
      <c r="BB371" s="402"/>
      <c r="BC371" s="402"/>
      <c r="BD371" s="402"/>
      <c r="BE371" s="402"/>
      <c r="BF371" s="402"/>
      <c r="BG371" s="402"/>
      <c r="BH371" s="402"/>
      <c r="BI371" s="402"/>
      <c r="BJ371" s="402"/>
      <c r="BK371" s="402"/>
      <c r="BL371" s="402"/>
      <c r="BM371" s="402"/>
      <c r="BN371" s="402"/>
      <c r="BO371" s="402"/>
    </row>
    <row r="372" spans="1:67" ht="15" hidden="1">
      <c r="A372" s="398"/>
      <c r="B372" s="399"/>
      <c r="C372" s="391"/>
      <c r="D372" s="391"/>
      <c r="E372" s="409"/>
      <c r="F372" s="391"/>
      <c r="G372" s="431"/>
      <c r="H372" s="431"/>
      <c r="I372" s="475"/>
      <c r="J372" s="475"/>
      <c r="K372" s="484"/>
      <c r="L372" s="304"/>
      <c r="M372" s="304"/>
      <c r="N372" s="304"/>
      <c r="O372" s="304"/>
      <c r="P372" s="457"/>
      <c r="Q372" s="376"/>
      <c r="R372" s="376"/>
      <c r="S372" s="376"/>
      <c r="T372" s="473"/>
      <c r="U372" s="473"/>
      <c r="V372" s="473"/>
      <c r="W372" s="473"/>
      <c r="X372" s="473"/>
      <c r="Y372" s="247"/>
      <c r="Z372" s="247"/>
      <c r="AA372" s="247"/>
      <c r="AB372" s="247"/>
      <c r="AC372" s="376"/>
      <c r="AD372" s="247"/>
      <c r="AE372" s="247"/>
      <c r="AF372" s="247"/>
      <c r="AG372" s="247"/>
      <c r="AH372" s="247"/>
      <c r="AI372" s="247"/>
      <c r="AJ372" s="391"/>
      <c r="AK372" s="402"/>
      <c r="AL372" s="402"/>
      <c r="AM372" s="402"/>
      <c r="AN372" s="402"/>
      <c r="AO372" s="402"/>
      <c r="AP372" s="402"/>
      <c r="AQ372" s="402"/>
      <c r="AR372" s="402"/>
      <c r="AS372" s="402"/>
      <c r="AT372" s="402"/>
      <c r="AU372" s="402"/>
      <c r="AV372" s="402"/>
      <c r="AW372" s="402"/>
      <c r="AX372" s="402"/>
      <c r="AY372" s="402"/>
      <c r="AZ372" s="402"/>
      <c r="BA372" s="402"/>
      <c r="BB372" s="402"/>
      <c r="BC372" s="402"/>
      <c r="BD372" s="402"/>
      <c r="BE372" s="402"/>
      <c r="BF372" s="402"/>
      <c r="BG372" s="402"/>
      <c r="BH372" s="402"/>
      <c r="BI372" s="402"/>
      <c r="BJ372" s="402"/>
      <c r="BK372" s="402"/>
      <c r="BL372" s="402"/>
      <c r="BM372" s="402"/>
      <c r="BN372" s="402"/>
      <c r="BO372" s="402"/>
    </row>
    <row r="373" spans="1:67" ht="15" hidden="1">
      <c r="A373" s="398"/>
      <c r="B373" s="399"/>
      <c r="C373" s="391"/>
      <c r="D373" s="391"/>
      <c r="E373" s="409"/>
      <c r="F373" s="391"/>
      <c r="G373" s="431"/>
      <c r="H373" s="431"/>
      <c r="I373" s="475"/>
      <c r="J373" s="475"/>
      <c r="K373" s="484"/>
      <c r="L373" s="304"/>
      <c r="M373" s="304"/>
      <c r="N373" s="304"/>
      <c r="O373" s="304"/>
      <c r="P373" s="457"/>
      <c r="Q373" s="376"/>
      <c r="R373" s="376"/>
      <c r="S373" s="376"/>
      <c r="T373" s="473"/>
      <c r="U373" s="473"/>
      <c r="V373" s="473"/>
      <c r="W373" s="473"/>
      <c r="X373" s="473"/>
      <c r="Y373" s="247"/>
      <c r="Z373" s="247"/>
      <c r="AA373" s="247"/>
      <c r="AB373" s="247"/>
      <c r="AC373" s="376"/>
      <c r="AD373" s="247"/>
      <c r="AE373" s="247"/>
      <c r="AF373" s="247"/>
      <c r="AG373" s="247"/>
      <c r="AH373" s="247"/>
      <c r="AI373" s="247"/>
      <c r="AJ373" s="391"/>
      <c r="AK373" s="402"/>
      <c r="AL373" s="402"/>
      <c r="AM373" s="402"/>
      <c r="AN373" s="402"/>
      <c r="AO373" s="402"/>
      <c r="AP373" s="402"/>
      <c r="AQ373" s="402"/>
      <c r="AR373" s="402"/>
      <c r="AS373" s="402"/>
      <c r="AT373" s="402"/>
      <c r="AU373" s="402"/>
      <c r="AV373" s="402"/>
      <c r="AW373" s="402"/>
      <c r="AX373" s="402"/>
      <c r="AY373" s="402"/>
      <c r="AZ373" s="402"/>
      <c r="BA373" s="402"/>
      <c r="BB373" s="402"/>
      <c r="BC373" s="402"/>
      <c r="BD373" s="402"/>
      <c r="BE373" s="402"/>
      <c r="BF373" s="402"/>
      <c r="BG373" s="402"/>
      <c r="BH373" s="402"/>
      <c r="BI373" s="402"/>
      <c r="BJ373" s="402"/>
      <c r="BK373" s="402"/>
      <c r="BL373" s="402"/>
      <c r="BM373" s="402"/>
      <c r="BN373" s="402"/>
      <c r="BO373" s="402"/>
    </row>
    <row r="374" spans="1:67" ht="15" hidden="1">
      <c r="A374" s="398"/>
      <c r="B374" s="399"/>
      <c r="C374" s="391"/>
      <c r="D374" s="391"/>
      <c r="E374" s="409"/>
      <c r="F374" s="391"/>
      <c r="G374" s="431"/>
      <c r="H374" s="431"/>
      <c r="I374" s="475"/>
      <c r="J374" s="475"/>
      <c r="K374" s="484"/>
      <c r="L374" s="304"/>
      <c r="M374" s="304"/>
      <c r="N374" s="304"/>
      <c r="O374" s="304"/>
      <c r="P374" s="457"/>
      <c r="Q374" s="376"/>
      <c r="R374" s="376"/>
      <c r="S374" s="376"/>
      <c r="T374" s="473"/>
      <c r="U374" s="473"/>
      <c r="V374" s="473"/>
      <c r="W374" s="473"/>
      <c r="X374" s="473"/>
      <c r="Y374" s="247"/>
      <c r="Z374" s="247"/>
      <c r="AA374" s="247"/>
      <c r="AB374" s="247"/>
      <c r="AC374" s="376"/>
      <c r="AD374" s="247"/>
      <c r="AE374" s="247"/>
      <c r="AF374" s="247"/>
      <c r="AG374" s="247"/>
      <c r="AH374" s="247"/>
      <c r="AI374" s="247"/>
      <c r="AJ374" s="391"/>
      <c r="AK374" s="402"/>
      <c r="AL374" s="402"/>
      <c r="AM374" s="402"/>
      <c r="AN374" s="402"/>
      <c r="AO374" s="402"/>
      <c r="AP374" s="402"/>
      <c r="AQ374" s="402"/>
      <c r="AR374" s="402"/>
      <c r="AS374" s="402"/>
      <c r="AT374" s="402"/>
      <c r="AU374" s="402"/>
      <c r="AV374" s="402"/>
      <c r="AW374" s="402"/>
      <c r="AX374" s="402"/>
      <c r="AY374" s="402"/>
      <c r="AZ374" s="402"/>
      <c r="BA374" s="402"/>
      <c r="BB374" s="402"/>
      <c r="BC374" s="402"/>
      <c r="BD374" s="402"/>
      <c r="BE374" s="402"/>
      <c r="BF374" s="402"/>
      <c r="BG374" s="402"/>
      <c r="BH374" s="402"/>
      <c r="BI374" s="402"/>
      <c r="BJ374" s="402"/>
      <c r="BK374" s="402"/>
      <c r="BL374" s="402"/>
      <c r="BM374" s="402"/>
      <c r="BN374" s="402"/>
      <c r="BO374" s="402"/>
    </row>
    <row r="375" spans="1:67" ht="15" hidden="1">
      <c r="A375" s="398"/>
      <c r="B375" s="399"/>
      <c r="C375" s="391"/>
      <c r="D375" s="391"/>
      <c r="E375" s="409"/>
      <c r="F375" s="391"/>
      <c r="G375" s="431"/>
      <c r="H375" s="431"/>
      <c r="I375" s="475"/>
      <c r="J375" s="475"/>
      <c r="K375" s="484"/>
      <c r="L375" s="304"/>
      <c r="M375" s="304"/>
      <c r="N375" s="304"/>
      <c r="O375" s="304"/>
      <c r="P375" s="457"/>
      <c r="Q375" s="376"/>
      <c r="R375" s="376"/>
      <c r="S375" s="376"/>
      <c r="T375" s="473"/>
      <c r="U375" s="473"/>
      <c r="V375" s="473"/>
      <c r="W375" s="473"/>
      <c r="X375" s="473"/>
      <c r="Y375" s="247"/>
      <c r="Z375" s="247"/>
      <c r="AA375" s="247"/>
      <c r="AB375" s="247"/>
      <c r="AC375" s="376"/>
      <c r="AD375" s="247"/>
      <c r="AE375" s="247"/>
      <c r="AF375" s="247"/>
      <c r="AG375" s="247"/>
      <c r="AH375" s="247"/>
      <c r="AI375" s="247"/>
      <c r="AJ375" s="391"/>
      <c r="AK375" s="402"/>
      <c r="AL375" s="402"/>
      <c r="AM375" s="402"/>
      <c r="AN375" s="402"/>
      <c r="AO375" s="402"/>
      <c r="AP375" s="402"/>
      <c r="AQ375" s="402"/>
      <c r="AR375" s="402"/>
      <c r="AS375" s="402"/>
      <c r="AT375" s="402"/>
      <c r="AU375" s="402"/>
      <c r="AV375" s="402"/>
      <c r="AW375" s="402"/>
      <c r="AX375" s="402"/>
      <c r="AY375" s="402"/>
      <c r="AZ375" s="402"/>
      <c r="BA375" s="402"/>
      <c r="BB375" s="402"/>
      <c r="BC375" s="402"/>
      <c r="BD375" s="402"/>
      <c r="BE375" s="402"/>
      <c r="BF375" s="402"/>
      <c r="BG375" s="402"/>
      <c r="BH375" s="402"/>
      <c r="BI375" s="402"/>
      <c r="BJ375" s="402"/>
      <c r="BK375" s="402"/>
      <c r="BL375" s="402"/>
      <c r="BM375" s="402"/>
      <c r="BN375" s="402"/>
      <c r="BO375" s="402"/>
    </row>
    <row r="376" spans="1:67" ht="15" hidden="1">
      <c r="A376" s="398"/>
      <c r="B376" s="399"/>
      <c r="C376" s="391"/>
      <c r="D376" s="391"/>
      <c r="E376" s="409"/>
      <c r="F376" s="391"/>
      <c r="G376" s="431"/>
      <c r="H376" s="431"/>
      <c r="I376" s="475"/>
      <c r="J376" s="475"/>
      <c r="K376" s="484"/>
      <c r="L376" s="304"/>
      <c r="M376" s="304"/>
      <c r="N376" s="304"/>
      <c r="O376" s="304"/>
      <c r="P376" s="457"/>
      <c r="Q376" s="376"/>
      <c r="R376" s="376"/>
      <c r="S376" s="376"/>
      <c r="T376" s="473"/>
      <c r="U376" s="473"/>
      <c r="V376" s="473"/>
      <c r="W376" s="473"/>
      <c r="X376" s="473"/>
      <c r="Y376" s="247"/>
      <c r="Z376" s="247"/>
      <c r="AA376" s="247"/>
      <c r="AB376" s="247"/>
      <c r="AC376" s="376"/>
      <c r="AD376" s="247"/>
      <c r="AE376" s="247"/>
      <c r="AF376" s="247"/>
      <c r="AG376" s="247"/>
      <c r="AH376" s="247"/>
      <c r="AI376" s="247"/>
      <c r="AJ376" s="391"/>
      <c r="AK376" s="402"/>
      <c r="AL376" s="402"/>
      <c r="AM376" s="402"/>
      <c r="AN376" s="402"/>
      <c r="AO376" s="402"/>
      <c r="AP376" s="402"/>
      <c r="AQ376" s="402"/>
      <c r="AR376" s="402"/>
      <c r="AS376" s="402"/>
      <c r="AT376" s="402"/>
      <c r="AU376" s="402"/>
      <c r="AV376" s="402"/>
      <c r="AW376" s="402"/>
      <c r="AX376" s="402"/>
      <c r="AY376" s="402"/>
      <c r="AZ376" s="402"/>
      <c r="BA376" s="402"/>
      <c r="BB376" s="402"/>
      <c r="BC376" s="402"/>
      <c r="BD376" s="402"/>
      <c r="BE376" s="402"/>
      <c r="BF376" s="402"/>
      <c r="BG376" s="402"/>
      <c r="BH376" s="402"/>
      <c r="BI376" s="402"/>
      <c r="BJ376" s="402"/>
      <c r="BK376" s="402"/>
      <c r="BL376" s="402"/>
      <c r="BM376" s="402"/>
      <c r="BN376" s="402"/>
      <c r="BO376" s="402"/>
    </row>
    <row r="377" spans="1:67" ht="15" hidden="1">
      <c r="A377" s="398"/>
      <c r="B377" s="399"/>
      <c r="C377" s="391"/>
      <c r="D377" s="391"/>
      <c r="E377" s="409"/>
      <c r="F377" s="391"/>
      <c r="G377" s="431"/>
      <c r="H377" s="431"/>
      <c r="I377" s="475"/>
      <c r="J377" s="475"/>
      <c r="K377" s="484"/>
      <c r="L377" s="304"/>
      <c r="M377" s="304"/>
      <c r="N377" s="304"/>
      <c r="O377" s="304"/>
      <c r="P377" s="457"/>
      <c r="Q377" s="376"/>
      <c r="R377" s="376"/>
      <c r="S377" s="376"/>
      <c r="T377" s="473"/>
      <c r="U377" s="473"/>
      <c r="V377" s="473"/>
      <c r="W377" s="473"/>
      <c r="X377" s="473"/>
      <c r="Y377" s="247"/>
      <c r="Z377" s="247"/>
      <c r="AA377" s="247"/>
      <c r="AB377" s="247"/>
      <c r="AC377" s="376"/>
      <c r="AD377" s="247"/>
      <c r="AE377" s="247"/>
      <c r="AF377" s="247"/>
      <c r="AG377" s="247"/>
      <c r="AH377" s="247"/>
      <c r="AI377" s="247"/>
      <c r="AJ377" s="391"/>
      <c r="AK377" s="402"/>
      <c r="AL377" s="402"/>
      <c r="AM377" s="402"/>
      <c r="AN377" s="402"/>
      <c r="AO377" s="402"/>
      <c r="AP377" s="402"/>
      <c r="AQ377" s="402"/>
      <c r="AR377" s="402"/>
      <c r="AS377" s="402"/>
      <c r="AT377" s="402"/>
      <c r="AU377" s="402"/>
      <c r="AV377" s="402"/>
      <c r="AW377" s="402"/>
      <c r="AX377" s="402"/>
      <c r="AY377" s="402"/>
      <c r="AZ377" s="402"/>
      <c r="BA377" s="402"/>
      <c r="BB377" s="402"/>
      <c r="BC377" s="402"/>
      <c r="BD377" s="402"/>
      <c r="BE377" s="402"/>
      <c r="BF377" s="402"/>
      <c r="BG377" s="402"/>
      <c r="BH377" s="402"/>
      <c r="BI377" s="402"/>
      <c r="BJ377" s="402"/>
      <c r="BK377" s="402"/>
      <c r="BL377" s="402"/>
      <c r="BM377" s="402"/>
      <c r="BN377" s="402"/>
      <c r="BO377" s="402"/>
    </row>
    <row r="378" spans="1:67" ht="35.1" customHeight="1" thickTop="1">
      <c r="A378" s="382" t="s">
        <v>15</v>
      </c>
      <c r="B378" s="383" t="str">
        <f>IF('1 Budgetskema (UDFYLDES)'!C369="","",'1 Budgetskema (UDFYLDES)'!C369)</f>
        <v/>
      </c>
      <c r="C378" s="722" t="s">
        <v>414</v>
      </c>
      <c r="D378" s="384"/>
      <c r="E378" s="410" t="s">
        <v>18</v>
      </c>
      <c r="F378" s="383" t="str">
        <f>IF('1 Budgetskema (UDFYLDES)'!D369="","",'1 Budgetskema (UDFYLDES)'!D369)</f>
        <v/>
      </c>
      <c r="G378" s="438"/>
      <c r="H378" s="490"/>
      <c r="I378" s="478"/>
      <c r="J378" s="478"/>
      <c r="K378" s="485"/>
      <c r="L378" s="457"/>
      <c r="M378" s="457"/>
      <c r="N378" s="457"/>
      <c r="O378" s="457"/>
      <c r="P378" s="457"/>
      <c r="Q378" s="289"/>
      <c r="R378" s="290"/>
      <c r="S378" s="291"/>
      <c r="T378" s="473"/>
      <c r="U378" s="473"/>
      <c r="V378" s="473"/>
      <c r="W378" s="553"/>
      <c r="X378" s="473"/>
      <c r="Y378" s="247"/>
      <c r="Z378" s="457"/>
      <c r="AA378" s="247"/>
      <c r="AB378" s="247"/>
      <c r="AC378" s="247"/>
      <c r="AD378" s="247"/>
      <c r="AE378" s="457"/>
      <c r="AF378" s="247"/>
      <c r="AG378" s="247"/>
      <c r="AH378" s="247"/>
      <c r="AI378" s="247"/>
      <c r="AJ378" s="391"/>
      <c r="AK378" s="402"/>
      <c r="AL378" s="402"/>
      <c r="AM378" s="402"/>
      <c r="AN378" s="402"/>
      <c r="AO378" s="402"/>
      <c r="AP378" s="402"/>
      <c r="AQ378" s="402"/>
      <c r="AR378" s="402"/>
      <c r="AS378" s="402"/>
      <c r="AT378" s="402"/>
      <c r="AU378" s="402"/>
      <c r="AV378" s="402"/>
      <c r="AW378" s="402"/>
      <c r="AX378" s="402"/>
      <c r="AY378" s="402"/>
      <c r="AZ378" s="402"/>
      <c r="BA378" s="402"/>
      <c r="BB378" s="402"/>
      <c r="BC378" s="402"/>
      <c r="BD378" s="402"/>
      <c r="BE378" s="402"/>
      <c r="BF378" s="402"/>
      <c r="BG378" s="402"/>
      <c r="BH378" s="402"/>
      <c r="BI378" s="402"/>
      <c r="BJ378" s="402"/>
      <c r="BK378" s="402"/>
      <c r="BL378" s="402"/>
      <c r="BM378" s="402"/>
      <c r="BN378" s="402"/>
      <c r="BO378" s="402"/>
    </row>
    <row r="379" spans="1:67" ht="15">
      <c r="A379" s="404" t="s">
        <v>113</v>
      </c>
      <c r="B379" s="386" t="str">
        <f>IF('1 Budgetskema (UDFYLDES)'!E369="","",'1 Budgetskema (UDFYLDES)'!E369)</f>
        <v/>
      </c>
      <c r="C379" s="387"/>
      <c r="D379" s="387"/>
      <c r="E379" s="411" t="s">
        <v>100</v>
      </c>
      <c r="F379" s="386" t="str">
        <f>IF(ISBLANK($F$19),"Projektform skal vælges ved hovedansøger",$F$19)</f>
        <v/>
      </c>
      <c r="G379" s="438"/>
      <c r="H379" s="490"/>
      <c r="I379" s="478"/>
      <c r="J379" s="478"/>
      <c r="K379" s="485"/>
      <c r="L379" s="457"/>
      <c r="M379" s="457"/>
      <c r="N379" s="457"/>
      <c r="O379" s="457"/>
      <c r="P379" s="457"/>
      <c r="Q379" s="302"/>
      <c r="R379" s="290"/>
      <c r="S379" s="460"/>
      <c r="T379" s="473"/>
      <c r="U379" s="473"/>
      <c r="V379" s="473"/>
      <c r="W379" s="553"/>
      <c r="X379" s="554"/>
      <c r="Y379" s="247"/>
      <c r="Z379" s="457"/>
      <c r="AA379" s="247"/>
      <c r="AB379" s="247"/>
      <c r="AC379" s="247"/>
      <c r="AD379" s="247"/>
      <c r="AE379" s="457"/>
      <c r="AF379" s="247"/>
      <c r="AG379" s="247"/>
      <c r="AH379" s="247"/>
      <c r="AI379" s="247"/>
      <c r="AJ379" s="391"/>
      <c r="AK379" s="402"/>
      <c r="AL379" s="402"/>
      <c r="AM379" s="402"/>
      <c r="AN379" s="402"/>
      <c r="AO379" s="402"/>
      <c r="AP379" s="402"/>
      <c r="AQ379" s="402"/>
      <c r="AR379" s="402"/>
      <c r="AS379" s="402"/>
      <c r="AT379" s="402"/>
      <c r="AU379" s="402"/>
      <c r="AV379" s="402"/>
      <c r="AW379" s="402"/>
      <c r="AX379" s="402"/>
      <c r="AY379" s="402"/>
      <c r="AZ379" s="402"/>
      <c r="BA379" s="402"/>
      <c r="BB379" s="402"/>
      <c r="BC379" s="402"/>
      <c r="BD379" s="402"/>
      <c r="BE379" s="402"/>
      <c r="BF379" s="402"/>
      <c r="BG379" s="402"/>
      <c r="BH379" s="402"/>
      <c r="BI379" s="402"/>
      <c r="BJ379" s="402"/>
      <c r="BK379" s="402"/>
      <c r="BL379" s="402"/>
      <c r="BM379" s="402"/>
      <c r="BN379" s="402"/>
      <c r="BO379" s="402"/>
    </row>
    <row r="380" spans="1:67" ht="30">
      <c r="A380" s="385" t="s">
        <v>16</v>
      </c>
      <c r="B380" s="386" t="str">
        <f>IF('1 Budgetskema (UDFYLDES)'!F369="","",'1 Budgetskema (UDFYLDES)'!F369)</f>
        <v/>
      </c>
      <c r="C380" s="441" t="s">
        <v>399</v>
      </c>
      <c r="D380" s="385"/>
      <c r="E380" s="444" t="s">
        <v>17</v>
      </c>
      <c r="F380" s="442" t="str">
        <f>IFERROR(IF(NOT(ISERROR(MATCH(B379,{"ABER"},0))),INDEX(ABER_Tilskudsprocent_liste[#All],MATCH(B380,ABER_Tilskudsprocent_liste[[#All],[Typer af projekter og aktiviteter/ virksomhedsstørrelse]],0),MATCH(Z382,ABER_Tilskudsprocent_liste[#Headers],0)),IF(NOT(ISERROR(MATCH(B379,{"GBER"},0))),INDEX(GEBER_Tilskudsprocent_liste[#All],MATCH(B380,GEBER_Tilskudsprocent_liste[[#All],[Typer af projekter og aktiviteter/ virksomhedsstørrelse]],0),MATCH(Z382,GEBER_Tilskudsprocent_liste[#Headers],0)),IF(NOT(ISERROR(MATCH(B379,{"FIBER"},0))),INDEX(FIBER_Tilskudsprocent_liste[#All],MATCH(B380,FIBER_Tilskudsprocent_liste[[#All],[Typer af projekter og aktiviteter/ virksomhedsstørrelse]],0),MATCH(Z382,FIBER_Tilskudsprocent_liste[#Headers],0)),IF(NOT(ISERROR(MATCH(B379,{"Ej statsstøtte"},0))),INDEX(Liste_Ej_statsstøtte[#All],MATCH(B380,Liste_Ej_statsstøtte[[#All],[Typer af projekter og aktiviteter/ virksomhedsstørrelse]],0),MATCH(Z382,Liste_Ej_statsstøtte[#Headers],0)),"")))),"")</f>
        <v/>
      </c>
      <c r="G380" s="433" t="s">
        <v>119</v>
      </c>
      <c r="H380" s="491"/>
      <c r="I380" s="478" t="s">
        <v>122</v>
      </c>
      <c r="J380" s="478"/>
      <c r="K380" s="485"/>
      <c r="L380" s="457"/>
      <c r="M380" s="457"/>
      <c r="N380" s="457"/>
      <c r="O380" s="457"/>
      <c r="P380" s="457"/>
      <c r="Q380" s="303"/>
      <c r="R380" s="294"/>
      <c r="S380" s="460"/>
      <c r="T380" s="555" t="s">
        <v>350</v>
      </c>
      <c r="U380" s="555" t="s">
        <v>350</v>
      </c>
      <c r="V380" s="555" t="s">
        <v>350</v>
      </c>
      <c r="W380" s="555" t="s">
        <v>350</v>
      </c>
      <c r="X380" s="555" t="s">
        <v>350</v>
      </c>
      <c r="Y380" s="464" t="s">
        <v>350</v>
      </c>
      <c r="Z380" s="464" t="s">
        <v>350</v>
      </c>
      <c r="AA380" s="464" t="s">
        <v>350</v>
      </c>
      <c r="AB380" s="464" t="s">
        <v>350</v>
      </c>
      <c r="AC380" s="464" t="s">
        <v>350</v>
      </c>
      <c r="AD380" s="464" t="s">
        <v>350</v>
      </c>
      <c r="AE380" s="464" t="s">
        <v>350</v>
      </c>
      <c r="AF380" s="464" t="s">
        <v>350</v>
      </c>
      <c r="AG380" s="464" t="s">
        <v>350</v>
      </c>
      <c r="AH380" s="464" t="s">
        <v>350</v>
      </c>
      <c r="AI380" s="464" t="s">
        <v>350</v>
      </c>
      <c r="AJ380" s="391"/>
      <c r="AK380" s="402"/>
      <c r="AL380" s="402"/>
      <c r="AM380" s="402"/>
      <c r="AN380" s="402"/>
      <c r="AO380" s="402"/>
      <c r="AP380" s="402"/>
      <c r="AQ380" s="402"/>
      <c r="AR380" s="402"/>
      <c r="AS380" s="402"/>
      <c r="AT380" s="402"/>
      <c r="AU380" s="402"/>
      <c r="AV380" s="402"/>
      <c r="AW380" s="402"/>
      <c r="AX380" s="402"/>
      <c r="AY380" s="402"/>
      <c r="AZ380" s="402"/>
      <c r="BA380" s="402"/>
      <c r="BB380" s="402"/>
      <c r="BC380" s="402"/>
      <c r="BD380" s="402"/>
      <c r="BE380" s="402"/>
      <c r="BF380" s="402"/>
      <c r="BG380" s="402"/>
      <c r="BH380" s="402"/>
      <c r="BI380" s="402"/>
      <c r="BJ380" s="402"/>
      <c r="BK380" s="402"/>
      <c r="BL380" s="402"/>
      <c r="BM380" s="402"/>
      <c r="BN380" s="402"/>
      <c r="BO380" s="402"/>
    </row>
    <row r="381" spans="1:67" ht="15">
      <c r="A381" s="439" t="s">
        <v>394</v>
      </c>
      <c r="B381" s="441" t="str">
        <f>IF('1 Budgetskema (UDFYLDES)'!B369="","",'1 Budgetskema (UDFYLDES)'!B369)</f>
        <v/>
      </c>
      <c r="C381" s="440" t="str">
        <f>IF('1 Budgetskema (UDFYLDES)'!$A369="","",'1 Budgetskema (UDFYLDES)'!$A369)</f>
        <v/>
      </c>
      <c r="D381" s="385"/>
      <c r="E381" s="444"/>
      <c r="F381" s="443" t="str">
        <f>IFERROR(IF(NOT(ISERROR(MATCH(B379,{"ABER"},0))),INDEX(ABER_Tilskudsprocent_liste[#All],MATCH(B380,ABER_Tilskudsprocent_liste[[#All],[Typer af projekter og aktiviteter/ virksomhedsstørrelse]],0),MATCH(Z382,ABER_Tilskudsprocent_liste[#Headers],0)),IF(NOT(ISERROR(MATCH(B379,{"GBER"},0))),INDEX(GEBER_Tilskudsprocent_liste[#All],MATCH(B380,GEBER_Tilskudsprocent_liste[[#All],[Typer af projekter og aktiviteter/ virksomhedsstørrelse]],0),MATCH(Z382,GEBER_Tilskudsprocent_liste[#Headers],0)),IF(NOT(ISERROR(MATCH(B379,{"FIBER"},0))),INDEX(FIBER_Tilskudsprocent_liste[#All],MATCH(B380,FIBER_Tilskudsprocent_liste[[#All],[Typer af projekter og aktiviteter/ virksomhedsstørrelse]],0),MATCH(Z382,FIBER_Tilskudsprocent_liste[#Headers],0)),IF(NOT(ISERROR(MATCH(B379,{"Ej statsstøtte"},0))),INDEX(Liste_Ej_statsstøtte[#All],MATCH(B380,Liste_Ej_statsstøtte[[#All],[Typer af projekter og aktiviteter/ virksomhedsstørrelse]],0),MATCH(Z382,Liste_Ej_statsstøtte[#Headers],0)),"")))),"")</f>
        <v/>
      </c>
      <c r="G381" s="435" t="str">
        <f>IFERROR(IF(E392*(1-F381)-C393&lt;0,F381-((E392*F381+C393)-E392)/E392,""),"")</f>
        <v/>
      </c>
      <c r="H381" s="435" t="str">
        <f>IFERROR(IF(D393&lt;&gt;0,IF(D393=E392,0,IF(C393&gt;0,(F381-D393/E392)-G381,"HA")),IF(E392*(1-F381)-C393&lt;0,((F381-((E392*F381+C393+D393)-E392)/E392)),"")),"")</f>
        <v/>
      </c>
      <c r="I381" s="482" t="e">
        <f>H381-G382</f>
        <v>#VALUE!</v>
      </c>
      <c r="J381" s="478"/>
      <c r="K381" s="485"/>
      <c r="L381" s="457"/>
      <c r="M381" s="457"/>
      <c r="N381" s="457"/>
      <c r="O381" s="457"/>
      <c r="P381" s="457"/>
      <c r="Q381" s="303"/>
      <c r="R381" s="294"/>
      <c r="S381" s="460"/>
      <c r="T381" s="473" t="s">
        <v>121</v>
      </c>
      <c r="U381" s="473" t="s">
        <v>120</v>
      </c>
      <c r="V381" s="468" t="s">
        <v>118</v>
      </c>
      <c r="W381" s="468" t="s">
        <v>117</v>
      </c>
      <c r="X381" s="468" t="s">
        <v>105</v>
      </c>
      <c r="Y381" s="247"/>
      <c r="Z381" s="295" t="s">
        <v>102</v>
      </c>
      <c r="AA381" s="295" t="s">
        <v>100</v>
      </c>
      <c r="AB381" s="464" t="s">
        <v>209</v>
      </c>
      <c r="AC381" s="247"/>
      <c r="AD381" s="247"/>
      <c r="AE381" s="247"/>
      <c r="AF381" s="247"/>
      <c r="AG381" s="247"/>
      <c r="AH381" s="457"/>
      <c r="AI381" s="247"/>
      <c r="AJ381" s="391"/>
      <c r="AK381" s="402"/>
      <c r="AL381" s="402"/>
      <c r="AM381" s="402"/>
      <c r="AN381" s="402"/>
      <c r="AO381" s="402"/>
      <c r="AP381" s="402"/>
      <c r="AQ381" s="402"/>
      <c r="AR381" s="402"/>
      <c r="AS381" s="402"/>
      <c r="AT381" s="402"/>
      <c r="AU381" s="402"/>
      <c r="AV381" s="402"/>
      <c r="AW381" s="402"/>
      <c r="AX381" s="402"/>
      <c r="AY381" s="402"/>
      <c r="AZ381" s="402"/>
      <c r="BA381" s="402"/>
      <c r="BB381" s="402"/>
      <c r="BC381" s="402"/>
      <c r="BD381" s="402"/>
      <c r="BE381" s="402"/>
      <c r="BF381" s="402"/>
      <c r="BG381" s="402"/>
      <c r="BH381" s="402"/>
      <c r="BI381" s="402"/>
      <c r="BJ381" s="402"/>
      <c r="BK381" s="402"/>
      <c r="BL381" s="402"/>
      <c r="BM381" s="402"/>
      <c r="BN381" s="402"/>
      <c r="BO381" s="402"/>
    </row>
    <row r="382" spans="1:67" ht="15.75" thickBot="1">
      <c r="A382" s="392"/>
      <c r="B382" s="380" t="s">
        <v>57</v>
      </c>
      <c r="C382" s="379" t="s">
        <v>427</v>
      </c>
      <c r="D382" s="379" t="s">
        <v>428</v>
      </c>
      <c r="E382" s="412" t="s">
        <v>0</v>
      </c>
      <c r="F382" s="379" t="s">
        <v>9</v>
      </c>
      <c r="G382" s="560" t="e">
        <f>F381-D393/E392</f>
        <v>#VALUE!</v>
      </c>
      <c r="H382" s="431"/>
      <c r="I382" s="475"/>
      <c r="J382" s="475"/>
      <c r="K382" s="484"/>
      <c r="L382" s="304"/>
      <c r="M382" s="304"/>
      <c r="N382" s="304"/>
      <c r="O382" s="304"/>
      <c r="P382" s="305"/>
      <c r="Q382" s="306"/>
      <c r="R382" s="286"/>
      <c r="S382" s="286"/>
      <c r="T382" s="473"/>
      <c r="U382" s="473"/>
      <c r="V382" s="468"/>
      <c r="W382" s="468"/>
      <c r="X382" s="473"/>
      <c r="Y382" s="460"/>
      <c r="Z382" s="286" t="str">
        <f>CONCATENATE(F378," - ",AA382)</f>
        <v xml:space="preserve"> - </v>
      </c>
      <c r="AA382" s="376" t="str">
        <f>F379</f>
        <v/>
      </c>
      <c r="AB382" s="376"/>
      <c r="AC382" s="247"/>
      <c r="AD382" s="247"/>
      <c r="AE382" s="247"/>
      <c r="AF382" s="247"/>
      <c r="AG382" s="247"/>
      <c r="AH382" s="457"/>
      <c r="AI382" s="247"/>
      <c r="AJ382" s="391"/>
      <c r="AK382" s="402"/>
      <c r="AL382" s="402"/>
      <c r="AM382" s="402"/>
      <c r="AN382" s="402"/>
      <c r="AO382" s="402"/>
      <c r="AP382" s="402"/>
      <c r="AQ382" s="402"/>
      <c r="AR382" s="402"/>
      <c r="AS382" s="402"/>
      <c r="AT382" s="402"/>
      <c r="AU382" s="402"/>
      <c r="AV382" s="402"/>
      <c r="AW382" s="402"/>
      <c r="AX382" s="402"/>
      <c r="AY382" s="402"/>
      <c r="AZ382" s="402"/>
      <c r="BA382" s="402"/>
      <c r="BB382" s="402"/>
      <c r="BC382" s="402"/>
      <c r="BD382" s="402"/>
      <c r="BE382" s="402"/>
      <c r="BF382" s="402"/>
      <c r="BG382" s="402"/>
      <c r="BH382" s="402"/>
      <c r="BI382" s="402"/>
      <c r="BJ382" s="402"/>
      <c r="BK382" s="402"/>
      <c r="BL382" s="402"/>
      <c r="BM382" s="402"/>
      <c r="BN382" s="402"/>
      <c r="BO382" s="402"/>
    </row>
    <row r="383" spans="1:67" ht="15" customHeight="1">
      <c r="A383" s="267" t="s">
        <v>54</v>
      </c>
      <c r="B383" s="277">
        <f>IFERROR(IF(E383=0,0,X383),0)</f>
        <v>0</v>
      </c>
      <c r="C383" s="276">
        <f t="shared" ref="C383:C389" si="89">IFERROR(E383-B383,0)</f>
        <v>0</v>
      </c>
      <c r="D383" s="276"/>
      <c r="E383" s="278">
        <f>'1 Budgetskema (UDFYLDES)'!B377</f>
        <v>0</v>
      </c>
      <c r="F383" s="18">
        <f>SUM('1 Budgetskema (UDFYLDES)'!D376:AV376)</f>
        <v>0</v>
      </c>
      <c r="G383" s="437"/>
      <c r="H383" s="489"/>
      <c r="I383" s="471"/>
      <c r="J383" s="471"/>
      <c r="K383" s="307"/>
      <c r="L383" s="296"/>
      <c r="M383" s="296"/>
      <c r="N383" s="296"/>
      <c r="O383" s="299"/>
      <c r="P383" s="308"/>
      <c r="Q383" s="285"/>
      <c r="R383" s="286"/>
      <c r="S383" s="286"/>
      <c r="T383" s="473" t="e">
        <f>((F$381-((E$392*F$381+C$393)-E$392)/E$392))*E383</f>
        <v>#VALUE!</v>
      </c>
      <c r="U383" s="569" t="e">
        <f>F$396*E383</f>
        <v>#VALUE!</v>
      </c>
      <c r="V383" s="473">
        <f>IFERROR(IF(E383=0,0,E383*G$381),0)</f>
        <v>0</v>
      </c>
      <c r="W383" s="468">
        <f>IF(E383=0,0,E383*F$380)</f>
        <v>0</v>
      </c>
      <c r="X383" s="468">
        <f t="shared" ref="X383:X392" si="90">IF(NOT(ISERROR(MATCH("Selvfinansieret",B$379,0))),0,IF(NOT(ISERROR(MATCH(B$379,AI$570:AI$572,0))),E383,IF(AND(D$393=0,C$393=0),W383,IF(AND(D$393&gt;0,C$393=0),U383,IF(AND(D$393&gt;0,C$393&gt;0,U383=0),0,IF(AND(V383&lt;&gt;0,V383&lt;U383),V383,U383))))))</f>
        <v>0</v>
      </c>
      <c r="Y383" s="247"/>
      <c r="Z383" s="247"/>
      <c r="AA383" s="247"/>
      <c r="AB383" s="376"/>
      <c r="AC383" s="247"/>
      <c r="AD383" s="247"/>
      <c r="AE383" s="247"/>
      <c r="AF383" s="247"/>
      <c r="AG383" s="247"/>
      <c r="AH383" s="247"/>
      <c r="AI383" s="247"/>
      <c r="AJ383" s="391"/>
      <c r="AK383" s="402"/>
      <c r="AL383" s="402"/>
      <c r="AM383" s="402"/>
      <c r="AN383" s="402"/>
      <c r="AO383" s="402"/>
      <c r="AP383" s="402"/>
      <c r="AQ383" s="402"/>
      <c r="AR383" s="402"/>
      <c r="AS383" s="402"/>
      <c r="AT383" s="402"/>
      <c r="AU383" s="402"/>
      <c r="AV383" s="402"/>
      <c r="AW383" s="402"/>
      <c r="AX383" s="402"/>
      <c r="AY383" s="402"/>
      <c r="AZ383" s="402"/>
      <c r="BA383" s="402"/>
      <c r="BB383" s="402"/>
      <c r="BC383" s="402"/>
      <c r="BD383" s="402"/>
      <c r="BE383" s="402"/>
      <c r="BF383" s="402"/>
      <c r="BG383" s="402"/>
      <c r="BH383" s="402"/>
      <c r="BI383" s="402"/>
      <c r="BJ383" s="402"/>
      <c r="BK383" s="402"/>
      <c r="BL383" s="402"/>
      <c r="BM383" s="402"/>
      <c r="BN383" s="402"/>
      <c r="BO383" s="402"/>
    </row>
    <row r="384" spans="1:67" ht="15" customHeight="1">
      <c r="A384" s="194" t="s">
        <v>3</v>
      </c>
      <c r="B384" s="277">
        <f>IFERROR(IF(E384=0,0,X384),0)</f>
        <v>0</v>
      </c>
      <c r="C384" s="277">
        <f t="shared" si="89"/>
        <v>0</v>
      </c>
      <c r="D384" s="277"/>
      <c r="E384" s="66">
        <f>'1 Budgetskema (UDFYLDES)'!B381</f>
        <v>0</v>
      </c>
      <c r="F384" s="68"/>
      <c r="G384" s="437"/>
      <c r="H384" s="489"/>
      <c r="I384" s="471"/>
      <c r="J384" s="471"/>
      <c r="K384" s="307"/>
      <c r="L384" s="296"/>
      <c r="M384" s="296"/>
      <c r="N384" s="296"/>
      <c r="O384" s="299"/>
      <c r="P384" s="309"/>
      <c r="Q384" s="315"/>
      <c r="R384" s="311"/>
      <c r="S384" s="286"/>
      <c r="T384" s="473" t="e">
        <f t="shared" ref="T384:T392" si="91">((F$381-((E$392*F$381+C$393)-E$392)/E$392))*E384</f>
        <v>#VALUE!</v>
      </c>
      <c r="U384" s="569" t="e">
        <f t="shared" ref="U384:U392" si="92">F$396*E384</f>
        <v>#VALUE!</v>
      </c>
      <c r="V384" s="473">
        <f t="shared" ref="V384:V392" si="93">IFERROR(IF(E384=0,0,E384*G$381),0)</f>
        <v>0</v>
      </c>
      <c r="W384" s="468">
        <f t="shared" ref="W384:W391" si="94">IF(E384=0,0,E384*F$380)</f>
        <v>0</v>
      </c>
      <c r="X384" s="468">
        <f t="shared" si="90"/>
        <v>0</v>
      </c>
      <c r="Y384" s="247"/>
      <c r="Z384" s="286"/>
      <c r="AA384" s="286"/>
      <c r="AB384" s="376"/>
      <c r="AC384" s="247"/>
      <c r="AD384" s="767" t="s">
        <v>101</v>
      </c>
      <c r="AE384" s="767"/>
      <c r="AF384" s="767"/>
      <c r="AG384" s="247"/>
      <c r="AH384" s="247"/>
      <c r="AI384" s="247"/>
      <c r="AJ384" s="391"/>
      <c r="AK384" s="402"/>
      <c r="AL384" s="402"/>
      <c r="AM384" s="402"/>
      <c r="AN384" s="402"/>
      <c r="AO384" s="402"/>
      <c r="AP384" s="402"/>
      <c r="AQ384" s="402"/>
      <c r="AR384" s="402"/>
      <c r="AS384" s="402"/>
      <c r="AT384" s="402"/>
      <c r="AU384" s="402"/>
      <c r="AV384" s="402"/>
      <c r="AW384" s="402"/>
      <c r="AX384" s="402"/>
      <c r="AY384" s="402"/>
      <c r="AZ384" s="402"/>
      <c r="BA384" s="402"/>
      <c r="BB384" s="402"/>
      <c r="BC384" s="402"/>
      <c r="BD384" s="402"/>
      <c r="BE384" s="402"/>
      <c r="BF384" s="402"/>
      <c r="BG384" s="402"/>
      <c r="BH384" s="402"/>
      <c r="BI384" s="402"/>
      <c r="BJ384" s="402"/>
      <c r="BK384" s="402"/>
      <c r="BL384" s="402"/>
      <c r="BM384" s="402"/>
      <c r="BN384" s="402"/>
      <c r="BO384" s="402"/>
    </row>
    <row r="385" spans="1:67" ht="15" customHeight="1">
      <c r="A385" s="194" t="s">
        <v>56</v>
      </c>
      <c r="B385" s="277">
        <f t="shared" ref="B385:B389" si="95">IFERROR(IF(E385=0,0,X385),0)</f>
        <v>0</v>
      </c>
      <c r="C385" s="277">
        <f t="shared" si="89"/>
        <v>0</v>
      </c>
      <c r="D385" s="277"/>
      <c r="E385" s="66">
        <f>'1 Budgetskema (UDFYLDES)'!B383</f>
        <v>0</v>
      </c>
      <c r="F385" s="68"/>
      <c r="G385" s="437"/>
      <c r="H385" s="489"/>
      <c r="I385" s="471"/>
      <c r="J385" s="471"/>
      <c r="K385" s="307"/>
      <c r="L385" s="296"/>
      <c r="M385" s="296"/>
      <c r="N385" s="296"/>
      <c r="O385" s="299"/>
      <c r="P385" s="309"/>
      <c r="Q385" s="315"/>
      <c r="R385" s="311"/>
      <c r="S385" s="286"/>
      <c r="T385" s="473" t="e">
        <f t="shared" si="91"/>
        <v>#VALUE!</v>
      </c>
      <c r="U385" s="569" t="e">
        <f t="shared" si="92"/>
        <v>#VALUE!</v>
      </c>
      <c r="V385" s="473">
        <f t="shared" si="93"/>
        <v>0</v>
      </c>
      <c r="W385" s="468">
        <f t="shared" si="94"/>
        <v>0</v>
      </c>
      <c r="X385" s="468">
        <f t="shared" si="90"/>
        <v>0</v>
      </c>
      <c r="Y385" s="247"/>
      <c r="Z385" s="286"/>
      <c r="AA385" s="286"/>
      <c r="AB385" s="376"/>
      <c r="AC385" s="247"/>
      <c r="AD385" s="247"/>
      <c r="AE385" s="247"/>
      <c r="AF385" s="247"/>
      <c r="AG385" s="247"/>
      <c r="AH385" s="247"/>
      <c r="AI385" s="247"/>
      <c r="AJ385" s="391"/>
      <c r="AK385" s="402"/>
      <c r="AL385" s="402"/>
      <c r="AM385" s="402"/>
      <c r="AN385" s="402"/>
      <c r="AO385" s="402"/>
      <c r="AP385" s="402"/>
      <c r="AQ385" s="402"/>
      <c r="AR385" s="402"/>
      <c r="AS385" s="402"/>
      <c r="AT385" s="402"/>
      <c r="AU385" s="402"/>
      <c r="AV385" s="402"/>
      <c r="AW385" s="402"/>
      <c r="AX385" s="402"/>
      <c r="AY385" s="402"/>
      <c r="AZ385" s="402"/>
      <c r="BA385" s="402"/>
      <c r="BB385" s="402"/>
      <c r="BC385" s="402"/>
      <c r="BD385" s="402"/>
      <c r="BE385" s="402"/>
      <c r="BF385" s="402"/>
      <c r="BG385" s="402"/>
      <c r="BH385" s="402"/>
      <c r="BI385" s="402"/>
      <c r="BJ385" s="402"/>
      <c r="BK385" s="402"/>
      <c r="BL385" s="402"/>
      <c r="BM385" s="402"/>
      <c r="BN385" s="402"/>
      <c r="BO385" s="402"/>
    </row>
    <row r="386" spans="1:67" ht="15" customHeight="1">
      <c r="A386" s="194" t="s">
        <v>24</v>
      </c>
      <c r="B386" s="277">
        <f t="shared" si="95"/>
        <v>0</v>
      </c>
      <c r="C386" s="277">
        <f t="shared" si="89"/>
        <v>0</v>
      </c>
      <c r="D386" s="277"/>
      <c r="E386" s="66">
        <f>'1 Budgetskema (UDFYLDES)'!B385</f>
        <v>0</v>
      </c>
      <c r="F386" s="68"/>
      <c r="G386" s="437"/>
      <c r="H386" s="489"/>
      <c r="I386" s="471"/>
      <c r="J386" s="471"/>
      <c r="K386" s="307"/>
      <c r="L386" s="296"/>
      <c r="M386" s="296"/>
      <c r="N386" s="296"/>
      <c r="O386" s="299"/>
      <c r="P386" s="309"/>
      <c r="Q386" s="315"/>
      <c r="R386" s="311"/>
      <c r="S386" s="286"/>
      <c r="T386" s="473" t="e">
        <f t="shared" si="91"/>
        <v>#VALUE!</v>
      </c>
      <c r="U386" s="569" t="e">
        <f t="shared" si="92"/>
        <v>#VALUE!</v>
      </c>
      <c r="V386" s="473">
        <f t="shared" si="93"/>
        <v>0</v>
      </c>
      <c r="W386" s="468">
        <f t="shared" si="94"/>
        <v>0</v>
      </c>
      <c r="X386" s="468">
        <f t="shared" si="90"/>
        <v>0</v>
      </c>
      <c r="Y386" s="247"/>
      <c r="Z386" s="286"/>
      <c r="AA386" s="286"/>
      <c r="AB386" s="464" t="s">
        <v>114</v>
      </c>
      <c r="AC386" s="464" t="s">
        <v>208</v>
      </c>
      <c r="AD386" s="464" t="s">
        <v>88</v>
      </c>
      <c r="AE386" s="464" t="s">
        <v>108</v>
      </c>
      <c r="AF386" s="464" t="s">
        <v>89</v>
      </c>
      <c r="AG386" s="464" t="s">
        <v>106</v>
      </c>
      <c r="AH386" s="464" t="s">
        <v>110</v>
      </c>
      <c r="AI386" s="464" t="s">
        <v>398</v>
      </c>
      <c r="AJ386" s="391"/>
      <c r="AK386" s="402"/>
      <c r="AL386" s="402"/>
      <c r="AM386" s="402"/>
      <c r="AN386" s="402"/>
      <c r="AO386" s="402"/>
      <c r="AP386" s="402"/>
      <c r="AQ386" s="402"/>
      <c r="AR386" s="402"/>
      <c r="AS386" s="402"/>
      <c r="AT386" s="402"/>
      <c r="AU386" s="402"/>
      <c r="AV386" s="402"/>
      <c r="AW386" s="402"/>
      <c r="AX386" s="402"/>
      <c r="AY386" s="402"/>
      <c r="AZ386" s="402"/>
      <c r="BA386" s="402"/>
      <c r="BB386" s="402"/>
      <c r="BC386" s="402"/>
      <c r="BD386" s="402"/>
      <c r="BE386" s="402"/>
      <c r="BF386" s="402"/>
      <c r="BG386" s="402"/>
      <c r="BH386" s="402"/>
      <c r="BI386" s="402"/>
      <c r="BJ386" s="402"/>
      <c r="BK386" s="402"/>
      <c r="BL386" s="402"/>
      <c r="BM386" s="402"/>
      <c r="BN386" s="402"/>
      <c r="BO386" s="402"/>
    </row>
    <row r="387" spans="1:67" ht="15" customHeight="1" thickBot="1">
      <c r="A387" s="194" t="s">
        <v>2</v>
      </c>
      <c r="B387" s="277">
        <f t="shared" si="95"/>
        <v>0</v>
      </c>
      <c r="C387" s="277">
        <f t="shared" si="89"/>
        <v>0</v>
      </c>
      <c r="D387" s="277"/>
      <c r="E387" s="66">
        <f>'1 Budgetskema (UDFYLDES)'!B387</f>
        <v>0</v>
      </c>
      <c r="F387" s="68"/>
      <c r="G387" s="437"/>
      <c r="H387" s="489"/>
      <c r="I387" s="471"/>
      <c r="J387" s="471"/>
      <c r="K387" s="307"/>
      <c r="L387" s="296"/>
      <c r="M387" s="296"/>
      <c r="N387" s="296"/>
      <c r="O387" s="299"/>
      <c r="P387" s="309"/>
      <c r="Q387" s="315"/>
      <c r="R387" s="311"/>
      <c r="S387" s="286"/>
      <c r="T387" s="473" t="e">
        <f t="shared" si="91"/>
        <v>#VALUE!</v>
      </c>
      <c r="U387" s="569" t="e">
        <f t="shared" si="92"/>
        <v>#VALUE!</v>
      </c>
      <c r="V387" s="473">
        <f t="shared" si="93"/>
        <v>0</v>
      </c>
      <c r="W387" s="468">
        <f t="shared" si="94"/>
        <v>0</v>
      </c>
      <c r="X387" s="468">
        <f t="shared" si="90"/>
        <v>0</v>
      </c>
      <c r="Y387" s="247"/>
      <c r="Z387" s="376" t="str">
        <f>IF(OR('1 Budgetskema (UDFYLDES)'!$B369="",'1 Budgetskema (UDFYLDES)'!$C369=""),"","Lille virksomhed")</f>
        <v/>
      </c>
      <c r="AA387" s="376" t="s">
        <v>98</v>
      </c>
      <c r="AB387" s="376" t="s">
        <v>90</v>
      </c>
      <c r="AC387" s="376" t="s">
        <v>390</v>
      </c>
      <c r="AD387" s="376" t="str">
        <f>IF('1 Budgetskema (UDFYLDES)'!$D369="","",IF('1 Budgetskema (UDFYLDES)'!$D369="Forsknings- og videnformidlingsinstitution","Forskning","Videnudvekslings- og informationsaktioner"))</f>
        <v/>
      </c>
      <c r="AE387" s="376" t="str">
        <f>IF('1 Budgetskema (UDFYLDES)'!$D369="","",IF('1 Budgetskema (UDFYLDES)'!$D369="Forsknings- og videnformidlingsinstitution","","Grundforskning"))</f>
        <v/>
      </c>
      <c r="AF387" s="470" t="str">
        <f>IF('1 Budgetskema (UDFYLDES)'!$D369="","","Netværk i akvakulturerhvervet")</f>
        <v/>
      </c>
      <c r="AG387" s="457" t="str">
        <f>IF(NOT(ISERROR(MATCH("Selvfinansieret",B$379,0))),"",IF(NOT(ISERROR(MATCH(B$379,{"ABER"},0))),$AD387,IF(NOT(ISERROR(MATCH(B$379,{"GBER"},0))),$AE387,IF(NOT(ISERROR(MATCH(B$379,{"FIBER"},0))),$AF387,IF(NOT(ISERROR(MATCH(B$379,{"Ej statsstøtte"},0))),$AB387,IF(NOT(ISERROR(MATCH(B$379,{"De minimis (Landbrug)"},0))),$AC387,IF(NOT(ISERROR(MATCH(B$379,{"De minimis (Generel)"},0))),$AC387,IF(NOT(ISERROR(MATCH(B$379,{"De minimis (Fiskeri og akvakultur)"},0))),$AC387,""))))))))</f>
        <v/>
      </c>
      <c r="AH387" s="300" t="str">
        <f>IF('1 Budgetskema (UDFYLDES)'!$D369="","",IF('1 Budgetskema (UDFYLDES)'!$D369="Offentlig institution","Ej statsstøtte","ABER"))</f>
        <v/>
      </c>
      <c r="AI387" s="247" t="s">
        <v>88</v>
      </c>
      <c r="AJ387" s="391"/>
      <c r="AK387" s="402"/>
      <c r="AL387" s="402"/>
      <c r="AM387" s="402"/>
      <c r="AN387" s="402"/>
      <c r="AO387" s="402"/>
      <c r="AP387" s="402"/>
      <c r="AQ387" s="402"/>
      <c r="AR387" s="402"/>
      <c r="AS387" s="402"/>
      <c r="AT387" s="402"/>
      <c r="AU387" s="402"/>
      <c r="AV387" s="402"/>
      <c r="AW387" s="402"/>
      <c r="AX387" s="402"/>
      <c r="AY387" s="402"/>
      <c r="AZ387" s="402"/>
      <c r="BA387" s="402"/>
      <c r="BB387" s="402"/>
      <c r="BC387" s="402"/>
      <c r="BD387" s="402"/>
      <c r="BE387" s="402"/>
      <c r="BF387" s="402"/>
      <c r="BG387" s="402"/>
      <c r="BH387" s="402"/>
      <c r="BI387" s="402"/>
      <c r="BJ387" s="402"/>
      <c r="BK387" s="402"/>
      <c r="BL387" s="402"/>
      <c r="BM387" s="402"/>
      <c r="BN387" s="402"/>
      <c r="BO387" s="402"/>
    </row>
    <row r="388" spans="1:67" ht="15" customHeight="1">
      <c r="A388" s="194" t="s">
        <v>10</v>
      </c>
      <c r="B388" s="277">
        <f t="shared" si="95"/>
        <v>0</v>
      </c>
      <c r="C388" s="277">
        <f t="shared" si="89"/>
        <v>0</v>
      </c>
      <c r="D388" s="277"/>
      <c r="E388" s="66">
        <f>'1 Budgetskema (UDFYLDES)'!B389</f>
        <v>0</v>
      </c>
      <c r="F388" s="68"/>
      <c r="G388" s="437"/>
      <c r="H388" s="489"/>
      <c r="I388" s="471"/>
      <c r="J388" s="496" t="s">
        <v>400</v>
      </c>
      <c r="K388" s="497"/>
      <c r="L388" s="498"/>
      <c r="M388" s="296"/>
      <c r="N388" s="296"/>
      <c r="O388" s="299"/>
      <c r="P388" s="309"/>
      <c r="Q388" s="315"/>
      <c r="R388" s="311"/>
      <c r="S388" s="286"/>
      <c r="T388" s="473" t="e">
        <f t="shared" si="91"/>
        <v>#VALUE!</v>
      </c>
      <c r="U388" s="569" t="e">
        <f t="shared" si="92"/>
        <v>#VALUE!</v>
      </c>
      <c r="V388" s="473">
        <f t="shared" si="93"/>
        <v>0</v>
      </c>
      <c r="W388" s="468">
        <f t="shared" si="94"/>
        <v>0</v>
      </c>
      <c r="X388" s="468">
        <f t="shared" si="90"/>
        <v>0</v>
      </c>
      <c r="Y388" s="457"/>
      <c r="Z388" s="376" t="str">
        <f>IF(OR('1 Budgetskema (UDFYLDES)'!$B369="",'1 Budgetskema (UDFYLDES)'!$C369=""),"","Mellemstor virksomhed")</f>
        <v/>
      </c>
      <c r="AA388" s="376" t="s">
        <v>99</v>
      </c>
      <c r="AB388" s="376" t="s">
        <v>91</v>
      </c>
      <c r="AC388" s="2" t="s">
        <v>391</v>
      </c>
      <c r="AD388" s="376" t="str">
        <f>IF('1 Budgetskema (UDFYLDES)'!$D369="","",IF('1 Budgetskema (UDFYLDES)'!$D369="Forsknings- og videnformidlingsinstitution","Udvikling","Konsulentbistand"))</f>
        <v/>
      </c>
      <c r="AE388" s="376" t="str">
        <f>IF('1 Budgetskema (UDFYLDES)'!$D369="","",IF('1 Budgetskema (UDFYLDES)'!$D369="Forsknings- og videnformidlingsinstitution","","Industriel forskning"))</f>
        <v/>
      </c>
      <c r="AF388" s="470" t="str">
        <f>IF('1 Budgetskema (UDFYLDES)'!$D369="","","Konsulentbistand")</f>
        <v/>
      </c>
      <c r="AG388" s="457" t="str">
        <f>IF(NOT(ISERROR(MATCH("Selvfinansieret",B$379,0))),"",IF(NOT(ISERROR(MATCH(B$379,{"ABER"},0))),$AD388,IF(NOT(ISERROR(MATCH(B$379,{"GBER"},0))),$AE388,IF(NOT(ISERROR(MATCH(B$379,{"FIBER"},0))),$AF388,IF(NOT(ISERROR(MATCH(B$379,{"Ej statsstøtte"},0))),$AB388,IF(NOT(ISERROR(MATCH(B$379,{"De minimis (Landbrug)"},0))),$AC388,IF(NOT(ISERROR(MATCH(B$379,{"De minimis (Generel)"},0))),$AC388,IF(NOT(ISERROR(MATCH(B$379,{"De minimis (Fiskeri og akvakultur)"},0))),$AC388,""))))))))</f>
        <v/>
      </c>
      <c r="AH388" s="300" t="str">
        <f>IF('1 Budgetskema (UDFYLDES)'!$D369="","",IF('1 Budgetskema (UDFYLDES)'!$D369="Offentlig institution",$AI390,IF('1 Budgetskema (UDFYLDES)'!$D369="Forsknings- og videnformidlingsinstitution",$AI393,$AI388)))</f>
        <v/>
      </c>
      <c r="AI388" s="247" t="s">
        <v>108</v>
      </c>
      <c r="AJ388" s="391"/>
      <c r="AK388" s="402"/>
      <c r="AL388" s="402"/>
      <c r="AM388" s="402"/>
      <c r="AN388" s="402"/>
      <c r="AO388" s="402"/>
      <c r="AP388" s="402"/>
      <c r="AQ388" s="402"/>
      <c r="AR388" s="402"/>
      <c r="AS388" s="402"/>
      <c r="AT388" s="402"/>
      <c r="AU388" s="402"/>
      <c r="AV388" s="402"/>
      <c r="AW388" s="402"/>
      <c r="AX388" s="402"/>
      <c r="AY388" s="402"/>
      <c r="AZ388" s="402"/>
      <c r="BA388" s="402"/>
      <c r="BB388" s="402"/>
      <c r="BC388" s="402"/>
      <c r="BD388" s="402"/>
      <c r="BE388" s="402"/>
      <c r="BF388" s="402"/>
      <c r="BG388" s="402"/>
      <c r="BH388" s="402"/>
      <c r="BI388" s="402"/>
      <c r="BJ388" s="402"/>
      <c r="BK388" s="402"/>
      <c r="BL388" s="402"/>
      <c r="BM388" s="402"/>
      <c r="BN388" s="402"/>
      <c r="BO388" s="402"/>
    </row>
    <row r="389" spans="1:67" ht="15.75" customHeight="1">
      <c r="A389" s="194" t="s">
        <v>55</v>
      </c>
      <c r="B389" s="277">
        <f t="shared" si="95"/>
        <v>0</v>
      </c>
      <c r="C389" s="277">
        <f t="shared" si="89"/>
        <v>0</v>
      </c>
      <c r="D389" s="277"/>
      <c r="E389" s="66">
        <f>'1 Budgetskema (UDFYLDES)'!B391</f>
        <v>0</v>
      </c>
      <c r="F389" s="68"/>
      <c r="G389" s="437"/>
      <c r="H389" s="489"/>
      <c r="I389" s="471"/>
      <c r="J389" s="500" t="str">
        <f>IF(OR($B379=AI390,$B379=AI391,$B379=AI392),"","Ja")</f>
        <v>Ja</v>
      </c>
      <c r="K389" s="493" t="b">
        <f>AND($T$3,OR('1 Budgetskema (UDFYLDES)'!D371="Nej",'1 Budgetskema (UDFYLDES)'!D371=""))</f>
        <v>1</v>
      </c>
      <c r="L389" s="499"/>
      <c r="M389" s="296"/>
      <c r="N389" s="296"/>
      <c r="O389" s="299"/>
      <c r="P389" s="309"/>
      <c r="Q389" s="315"/>
      <c r="R389" s="311"/>
      <c r="S389" s="286"/>
      <c r="T389" s="473" t="e">
        <f t="shared" si="91"/>
        <v>#VALUE!</v>
      </c>
      <c r="U389" s="569" t="e">
        <f t="shared" si="92"/>
        <v>#VALUE!</v>
      </c>
      <c r="V389" s="473">
        <f t="shared" si="93"/>
        <v>0</v>
      </c>
      <c r="W389" s="468">
        <f t="shared" si="94"/>
        <v>0</v>
      </c>
      <c r="X389" s="468">
        <f t="shared" si="90"/>
        <v>0</v>
      </c>
      <c r="Y389" s="457"/>
      <c r="Z389" s="376" t="str">
        <f>IF(OR('1 Budgetskema (UDFYLDES)'!$B369="",'1 Budgetskema (UDFYLDES)'!$C369=""),"","Stor virksomhed")</f>
        <v/>
      </c>
      <c r="AA389" s="376"/>
      <c r="AB389" s="376" t="s">
        <v>92</v>
      </c>
      <c r="AC389" s="376" t="s">
        <v>206</v>
      </c>
      <c r="AD389" s="376" t="str">
        <f>IF('1 Budgetskema (UDFYLDES)'!$D369="","",IF('1 Budgetskema (UDFYLDES)'!$D369="Forsknings- og videnformidlingsinstitution","Videnudvekslings- og informationsaktioner","Fremstødsforanstaltninger"))</f>
        <v/>
      </c>
      <c r="AE389" s="376" t="str">
        <f>IF('1 Budgetskema (UDFYLDES)'!$D369="","",IF('1 Budgetskema (UDFYLDES)'!$D369="Forsknings- og videnformidlingsinstitution","","Eksperimentel udvikling"))</f>
        <v/>
      </c>
      <c r="AF389" s="472" t="str">
        <f>IF('1 Budgetskema (UDFYLDES)'!$D369="","","Afsætningsforanstaltninger")</f>
        <v/>
      </c>
      <c r="AG389" s="457" t="str">
        <f>IF(NOT(ISERROR(MATCH("Selvfinansieret",B$379,0))),"",IF(NOT(ISERROR(MATCH(B$379,{"ABER"},0))),$AD389,IF(NOT(ISERROR(MATCH(B$379,{"GBER"},0))),$AE389,IF(NOT(ISERROR(MATCH(B$379,{"FIBER"},0))),$AF389,IF(NOT(ISERROR(MATCH(B$379,{"Ej statsstøtte"},0))),$AB389,IF(NOT(ISERROR(MATCH(B$379,{"De minimis (Landbrug)"},0))),$AC389,IF(NOT(ISERROR(MATCH(B$379,{"De minimis (Generel)"},0))),$AC389,IF(NOT(ISERROR(MATCH(B$379,{"De minimis (Fiskeri og akvakultur)"},0))),$AC389,""))))))))</f>
        <v/>
      </c>
      <c r="AH389" s="300" t="str">
        <f>IF('1 Budgetskema (UDFYLDES)'!$D369="","",IF(OR('1 Budgetskema (UDFYLDES)'!$D369="Forsknings- og videnformidlingsinstitution",'1 Budgetskema (UDFYLDES)'!$D369="Stor virksomhed"),$AI390,IF('1 Budgetskema (UDFYLDES)'!$D369="Offentlig institution",$AI391,"FIBER")))</f>
        <v/>
      </c>
      <c r="AI389" s="247" t="s">
        <v>89</v>
      </c>
      <c r="AJ389" s="391"/>
      <c r="AK389" s="402"/>
      <c r="AL389" s="402"/>
      <c r="AM389" s="402"/>
      <c r="AN389" s="402"/>
      <c r="AO389" s="402"/>
      <c r="AP389" s="402"/>
      <c r="AQ389" s="402"/>
      <c r="AR389" s="402"/>
      <c r="AS389" s="402"/>
      <c r="AT389" s="402"/>
      <c r="AU389" s="402"/>
      <c r="AV389" s="402"/>
      <c r="AW389" s="402"/>
      <c r="AX389" s="402"/>
      <c r="AY389" s="402"/>
      <c r="AZ389" s="402"/>
      <c r="BA389" s="402"/>
      <c r="BB389" s="402"/>
      <c r="BC389" s="402"/>
      <c r="BD389" s="402"/>
      <c r="BE389" s="402"/>
      <c r="BF389" s="402"/>
      <c r="BG389" s="402"/>
      <c r="BH389" s="402"/>
      <c r="BI389" s="402"/>
      <c r="BJ389" s="402"/>
      <c r="BK389" s="402"/>
      <c r="BL389" s="402"/>
      <c r="BM389" s="402"/>
      <c r="BN389" s="402"/>
      <c r="BO389" s="402"/>
    </row>
    <row r="390" spans="1:67" ht="15" customHeight="1">
      <c r="A390" s="268" t="s">
        <v>13</v>
      </c>
      <c r="B390" s="66">
        <f>SUM(B383+B384+B385+B386-B387-B388+B389)</f>
        <v>0</v>
      </c>
      <c r="C390" s="66">
        <f>SUM(C383+C384+C385+C386-C387-C388+C389)</f>
        <v>0</v>
      </c>
      <c r="D390" s="66"/>
      <c r="E390" s="66">
        <f>SUM(B390:C390)</f>
        <v>0</v>
      </c>
      <c r="F390" s="188"/>
      <c r="G390" s="437"/>
      <c r="H390" s="489"/>
      <c r="I390" s="471"/>
      <c r="J390" s="500" t="str">
        <f>IF(OR($B379=AI390,$B379=AI391,$B379=AI392),"","Nej")</f>
        <v>Nej</v>
      </c>
      <c r="K390" s="493"/>
      <c r="L390" s="499"/>
      <c r="M390" s="296"/>
      <c r="N390" s="296"/>
      <c r="O390" s="301"/>
      <c r="P390" s="457"/>
      <c r="Q390" s="376"/>
      <c r="R390" s="376"/>
      <c r="S390" s="376"/>
      <c r="T390" s="473" t="e">
        <f t="shared" si="91"/>
        <v>#VALUE!</v>
      </c>
      <c r="U390" s="569" t="e">
        <f t="shared" si="92"/>
        <v>#VALUE!</v>
      </c>
      <c r="V390" s="473">
        <f t="shared" si="93"/>
        <v>0</v>
      </c>
      <c r="W390" s="468">
        <f t="shared" si="94"/>
        <v>0</v>
      </c>
      <c r="X390" s="468">
        <f t="shared" si="90"/>
        <v>0</v>
      </c>
      <c r="Y390" s="457"/>
      <c r="Z390" s="376" t="str">
        <f>IF(OR('1 Budgetskema (UDFYLDES)'!$B369="",'1 Budgetskema (UDFYLDES)'!$C369=""),"","Forsknings- og videnformidlingsinstitution")</f>
        <v/>
      </c>
      <c r="AA390" s="376"/>
      <c r="AB390" s="376" t="s">
        <v>93</v>
      </c>
      <c r="AC390" s="376" t="s">
        <v>85</v>
      </c>
      <c r="AD390" s="376" t="str">
        <f>IF('1 Budgetskema (UDFYLDES)'!$D369="","",IF(OR('1 Budgetskema (UDFYLDES)'!$D369="Forsknings- og videnformidlingsinstitution",'1 Budgetskema (UDFYLDES)'!$D369="Stor virksomhed"),"","Deltagelse i kvalitetsordninger"))</f>
        <v/>
      </c>
      <c r="AE390" s="376" t="str">
        <f>IF('1 Budgetskema (UDFYLDES)'!$D369="","",IF('1 Budgetskema (UDFYLDES)'!$D369="Forsknings- og videnformidlingsinstitution","","Gennemførlighedsundersøgelser"))</f>
        <v/>
      </c>
      <c r="AF390" s="462" t="str">
        <f>""</f>
        <v/>
      </c>
      <c r="AG390" s="457" t="str">
        <f>IF(NOT(ISERROR(MATCH("Selvfinansieret",B$379,0))),"",IF(NOT(ISERROR(MATCH(B$379,{"ABER"},0))),$AD390,IF(NOT(ISERROR(MATCH(B$379,{"GBER"},0))),$AE390,IF(NOT(ISERROR(MATCH(B$379,{"FIBER"},0))),$AF390,IF(NOT(ISERROR(MATCH(B$379,{"Ej statsstøtte"},0))),$AB390,IF(NOT(ISERROR(MATCH(B$379,{"De minimis (Landbrug)"},0))),$AC390,IF(NOT(ISERROR(MATCH(B$379,{"De minimis (Generel)"},0))),$AC390,IF(NOT(ISERROR(MATCH(B$379,{"De minimis (Fiskeri og akvakultur)"},0))),$AC390,""))))))))</f>
        <v/>
      </c>
      <c r="AH390" s="300" t="str">
        <f>IF('1 Budgetskema (UDFYLDES)'!$D369="","",IF(OR('1 Budgetskema (UDFYLDES)'!$D369="Forsknings- og videnformidlingsinstitution",'1 Budgetskema (UDFYLDES)'!$D369="Stor virksomhed"),$AI391,IF('1 Budgetskema (UDFYLDES)'!$D369="Offentlig institution",$AI392,"De minimis (Landbrug)")))</f>
        <v/>
      </c>
      <c r="AI390" s="247" t="s">
        <v>63</v>
      </c>
      <c r="AJ390" s="391"/>
      <c r="AK390" s="402"/>
      <c r="AL390" s="402"/>
      <c r="AM390" s="402"/>
      <c r="AN390" s="402"/>
      <c r="AO390" s="402"/>
      <c r="AP390" s="402"/>
      <c r="AQ390" s="402"/>
      <c r="AR390" s="402"/>
      <c r="AS390" s="402"/>
      <c r="AT390" s="402"/>
      <c r="AU390" s="402"/>
      <c r="AV390" s="402"/>
      <c r="AW390" s="402"/>
      <c r="AX390" s="402"/>
      <c r="AY390" s="402"/>
      <c r="AZ390" s="402"/>
      <c r="BA390" s="402"/>
      <c r="BB390" s="402"/>
      <c r="BC390" s="402"/>
      <c r="BD390" s="402"/>
      <c r="BE390" s="402"/>
      <c r="BF390" s="402"/>
      <c r="BG390" s="402"/>
      <c r="BH390" s="402"/>
      <c r="BI390" s="402"/>
      <c r="BJ390" s="402"/>
      <c r="BK390" s="402"/>
      <c r="BL390" s="402"/>
      <c r="BM390" s="402"/>
      <c r="BN390" s="402"/>
      <c r="BO390" s="402"/>
    </row>
    <row r="391" spans="1:67" ht="15.75" customHeight="1" thickBot="1">
      <c r="A391" s="269" t="s">
        <v>1</v>
      </c>
      <c r="B391" s="277">
        <f>IFERROR(IF(E391=0,0,X391),0)</f>
        <v>0</v>
      </c>
      <c r="C391" s="277">
        <f>IFERROR(E391-B391,0)</f>
        <v>0</v>
      </c>
      <c r="D391" s="277"/>
      <c r="E391" s="66">
        <f>'1 Budgetskema (UDFYLDES)'!B393</f>
        <v>0</v>
      </c>
      <c r="F391" s="68"/>
      <c r="G391" s="437"/>
      <c r="H391" s="489"/>
      <c r="I391" s="471"/>
      <c r="J391" s="500"/>
      <c r="K391" s="493"/>
      <c r="L391" s="499"/>
      <c r="M391" s="296"/>
      <c r="N391" s="296"/>
      <c r="O391" s="299"/>
      <c r="P391" s="457"/>
      <c r="Q391" s="376"/>
      <c r="R391" s="376"/>
      <c r="S391" s="376"/>
      <c r="T391" s="473" t="e">
        <f t="shared" si="91"/>
        <v>#VALUE!</v>
      </c>
      <c r="U391" s="569" t="e">
        <f t="shared" si="92"/>
        <v>#VALUE!</v>
      </c>
      <c r="V391" s="473">
        <f t="shared" si="93"/>
        <v>0</v>
      </c>
      <c r="W391" s="468">
        <f t="shared" si="94"/>
        <v>0</v>
      </c>
      <c r="X391" s="468">
        <f t="shared" si="90"/>
        <v>0</v>
      </c>
      <c r="Y391" s="457"/>
      <c r="Z391" s="376" t="str">
        <f>IF(OR('1 Budgetskema (UDFYLDES)'!$B369="",'1 Budgetskema (UDFYLDES)'!$C369=""),"","Offentlig institution")</f>
        <v/>
      </c>
      <c r="AA391" s="376"/>
      <c r="AB391" s="376" t="s">
        <v>360</v>
      </c>
      <c r="AC391" s="376" t="s">
        <v>384</v>
      </c>
      <c r="AD391" s="376" t="str">
        <f>IF('1 Budgetskema (UDFYLDES)'!$D369="","",IF(OR('1 Budgetskema (UDFYLDES)'!$D369="Forsknings- og videnformidlingsinstitution",'1 Budgetskema (UDFYLDES)'!$D369="Stor virksomhed"),"","Ny Deltagelse i kvalitetsordninger"))</f>
        <v/>
      </c>
      <c r="AE391" s="376" t="str">
        <f>IF('1 Budgetskema (UDFYLDES)'!$D369="","",IF('1 Budgetskema (UDFYLDES)'!$D369="Forsknings- og videnformidlingsinstitution","","Uddannelse"))</f>
        <v/>
      </c>
      <c r="AF391" s="462" t="str">
        <f>""</f>
        <v/>
      </c>
      <c r="AG391" s="457" t="str">
        <f>IF(NOT(ISERROR(MATCH("Selvfinansieret",B$379,0))),"",IF(NOT(ISERROR(MATCH(B$379,{"ABER"},0))),$AD391,IF(NOT(ISERROR(MATCH(B$379,{"GBER"},0))),$AE391,IF(NOT(ISERROR(MATCH(B$379,{"FIBER"},0))),$AF391,IF(NOT(ISERROR(MATCH(B$379,{"Ej statsstøtte"},0))),$AB391,IF(NOT(ISERROR(MATCH(B$379,{"De minimis (Landbrug)"},0))),$AC391,IF(NOT(ISERROR(MATCH(B$379,{"De minimis (Generel)"},0))),$AC391,IF(NOT(ISERROR(MATCH(B$379,{"De minimis (Fiskeri og akvakultur)"},0))),$AC391,""))))))))</f>
        <v/>
      </c>
      <c r="AH391" s="300" t="str">
        <f>IF('1 Budgetskema (UDFYLDES)'!$D369="","",IF(OR('1 Budgetskema (UDFYLDES)'!$D369="Forsknings- og videnformidlingsinstitution",'1 Budgetskema (UDFYLDES)'!$D369="Stor virksomhed"),$AI392,IF('1 Budgetskema (UDFYLDES)'!$D369="Offentlig institution",$AI394,"De minimis (Generel)")))</f>
        <v/>
      </c>
      <c r="AI391" s="247" t="s">
        <v>397</v>
      </c>
      <c r="AJ391" s="391"/>
      <c r="AK391" s="402"/>
      <c r="AL391" s="402"/>
      <c r="AM391" s="402"/>
      <c r="AN391" s="402"/>
      <c r="AO391" s="402"/>
      <c r="AP391" s="402"/>
      <c r="AQ391" s="402"/>
      <c r="AR391" s="402"/>
      <c r="AS391" s="402"/>
      <c r="AT391" s="402"/>
      <c r="AU391" s="402"/>
      <c r="AV391" s="402"/>
      <c r="AW391" s="402"/>
      <c r="AX391" s="402"/>
      <c r="AY391" s="402"/>
      <c r="AZ391" s="402"/>
      <c r="BA391" s="402"/>
      <c r="BB391" s="402"/>
      <c r="BC391" s="402"/>
      <c r="BD391" s="402"/>
      <c r="BE391" s="402"/>
      <c r="BF391" s="402"/>
      <c r="BG391" s="402"/>
      <c r="BH391" s="402"/>
      <c r="BI391" s="402"/>
      <c r="BJ391" s="402"/>
      <c r="BK391" s="402"/>
      <c r="BL391" s="402"/>
      <c r="BM391" s="402"/>
      <c r="BN391" s="402"/>
      <c r="BO391" s="402"/>
    </row>
    <row r="392" spans="1:67" ht="15.75" customHeight="1" thickBot="1">
      <c r="A392" s="177" t="s">
        <v>0</v>
      </c>
      <c r="B392" s="551">
        <f>IF(B390+B391&lt;=0,0,B390+B391)</f>
        <v>0</v>
      </c>
      <c r="C392" s="551">
        <f>IF(C390+C391&lt;=0,0,C390+C391)</f>
        <v>0</v>
      </c>
      <c r="D392" s="279"/>
      <c r="E392" s="273">
        <f>SUM(E383+E384+E385+E386-E387-E388+E389)+E391</f>
        <v>0</v>
      </c>
      <c r="F392" s="264"/>
      <c r="G392" s="429"/>
      <c r="H392" s="489"/>
      <c r="I392" s="471"/>
      <c r="J392" s="501"/>
      <c r="K392" s="502"/>
      <c r="L392" s="503"/>
      <c r="M392" s="296"/>
      <c r="N392" s="296"/>
      <c r="O392" s="301"/>
      <c r="P392" s="457"/>
      <c r="Q392" s="376"/>
      <c r="R392" s="376"/>
      <c r="S392" s="376"/>
      <c r="T392" s="473" t="e">
        <f t="shared" si="91"/>
        <v>#VALUE!</v>
      </c>
      <c r="U392" s="569" t="e">
        <f t="shared" si="92"/>
        <v>#VALUE!</v>
      </c>
      <c r="V392" s="473">
        <f t="shared" si="93"/>
        <v>0</v>
      </c>
      <c r="W392" s="473"/>
      <c r="X392" s="468">
        <f t="shared" si="90"/>
        <v>0</v>
      </c>
      <c r="Y392" s="457"/>
      <c r="Z392" s="286"/>
      <c r="AA392" s="286"/>
      <c r="AB392" s="376" t="str">
        <f>""</f>
        <v/>
      </c>
      <c r="AC392" s="376" t="s">
        <v>95</v>
      </c>
      <c r="AD392" s="376" t="str">
        <f>""</f>
        <v/>
      </c>
      <c r="AE392" s="376" t="str">
        <f>IF('1 Budgetskema (UDFYLDES)'!$D369="","",IF('1 Budgetskema (UDFYLDES)'!$D369="Forsknings- og videnformidlingsinstitution","","Støtte til innovationsklynger"))</f>
        <v/>
      </c>
      <c r="AF392" s="462" t="str">
        <f>""</f>
        <v/>
      </c>
      <c r="AG392" s="457" t="str">
        <f>IF(NOT(ISERROR(MATCH("Selvfinansieret",B$379,0))),"",IF(NOT(ISERROR(MATCH(B$379,{"ABER"},0))),$AD392,IF(NOT(ISERROR(MATCH(B$379,{"GBER"},0))),$AE392,IF(NOT(ISERROR(MATCH(B$379,{"FIBER"},0))),$AF392,IF(NOT(ISERROR(MATCH(B$379,{"Ej statsstøtte"},0))),$AB392,IF(NOT(ISERROR(MATCH(B$379,{"De minimis (Landbrug)"},0))),$AC392,IF(NOT(ISERROR(MATCH(B$379,{"De minimis (Generel)"},0))),$AC392,IF(NOT(ISERROR(MATCH(B$379,{"De minimis (Fiskeri og akvakultur)"},0))),$AC392,""))))))))</f>
        <v/>
      </c>
      <c r="AH392" s="300" t="str">
        <f>IF(OR('1 Budgetskema (UDFYLDES)'!$D369="",'1 Budgetskema (UDFYLDES)'!$D369="Offentlig institution"),"",IF(OR('1 Budgetskema (UDFYLDES)'!$D369="Forsknings- og videnformidlingsinstitution",'1 Budgetskema (UDFYLDES)'!$D369="Stor virksomhed"),$AI394,"De minimis (Fiskeri og akvakultur)"))</f>
        <v/>
      </c>
      <c r="AI392" s="247" t="s">
        <v>64</v>
      </c>
      <c r="AJ392" s="391"/>
      <c r="AK392" s="402"/>
      <c r="AL392" s="402"/>
      <c r="AM392" s="402"/>
      <c r="AN392" s="402"/>
      <c r="AO392" s="402"/>
      <c r="AP392" s="402"/>
      <c r="AQ392" s="402"/>
      <c r="AR392" s="402"/>
      <c r="AS392" s="402"/>
      <c r="AT392" s="402"/>
      <c r="AU392" s="402"/>
      <c r="AV392" s="402"/>
      <c r="AW392" s="402"/>
      <c r="AX392" s="402"/>
      <c r="AY392" s="402"/>
      <c r="AZ392" s="402"/>
      <c r="BA392" s="402"/>
      <c r="BB392" s="402"/>
      <c r="BC392" s="402"/>
      <c r="BD392" s="402"/>
      <c r="BE392" s="402"/>
      <c r="BF392" s="402"/>
      <c r="BG392" s="402"/>
      <c r="BH392" s="402"/>
      <c r="BI392" s="402"/>
      <c r="BJ392" s="402"/>
      <c r="BK392" s="402"/>
      <c r="BL392" s="402"/>
      <c r="BM392" s="402"/>
      <c r="BN392" s="402"/>
      <c r="BO392" s="402"/>
    </row>
    <row r="393" spans="1:67" s="2" customFormat="1" ht="15.75" thickBot="1">
      <c r="A393" s="549" t="s">
        <v>426</v>
      </c>
      <c r="B393" s="280">
        <f>B392</f>
        <v>0</v>
      </c>
      <c r="C393" s="552">
        <f>'1 Budgetskema (UDFYLDES)'!E371</f>
        <v>0</v>
      </c>
      <c r="D393" s="552">
        <f>'1 Budgetskema (UDFYLDES)'!F371</f>
        <v>0</v>
      </c>
      <c r="E393" s="283">
        <f>SUM(B383+B384+B385+B386-B387-B388+B389)</f>
        <v>0</v>
      </c>
      <c r="F393" s="189"/>
      <c r="G393" s="430"/>
      <c r="H393" s="430"/>
      <c r="I393" s="474"/>
      <c r="J393" s="493" t="s">
        <v>430</v>
      </c>
      <c r="K393" s="299"/>
      <c r="L393" s="299"/>
      <c r="M393" s="299"/>
      <c r="N393" s="299"/>
      <c r="O393" s="301"/>
      <c r="P393" s="457"/>
      <c r="Q393" s="376"/>
      <c r="R393" s="376"/>
      <c r="S393" s="376"/>
      <c r="T393" s="473"/>
      <c r="U393" s="473"/>
      <c r="V393" s="473"/>
      <c r="W393" s="473"/>
      <c r="X393" s="468"/>
      <c r="Y393" s="457"/>
      <c r="Z393" s="300"/>
      <c r="AA393" s="300"/>
      <c r="AB393" s="376" t="str">
        <f>""</f>
        <v/>
      </c>
      <c r="AC393" s="376" t="s">
        <v>86</v>
      </c>
      <c r="AD393" s="462" t="str">
        <f>""</f>
        <v/>
      </c>
      <c r="AE393" s="376" t="str">
        <f>IF('1 Budgetskema (UDFYLDES)'!$D369="","",IF(OR('1 Budgetskema (UDFYLDES)'!$D369="Forsknings- og videnformidlingsinstitution",'1 Budgetskema (UDFYLDES)'!$D369="Stor virksomhed"),"","Konsulentbistand"))</f>
        <v/>
      </c>
      <c r="AF393" s="462" t="str">
        <f>""</f>
        <v/>
      </c>
      <c r="AG393" s="457" t="str">
        <f>IF(NOT(ISERROR(MATCH("Selvfinansieret",B$379,0))),"",IF(NOT(ISERROR(MATCH(B$379,{"ABER"},0))),$AD393,IF(NOT(ISERROR(MATCH(B$379,{"GBER"},0))),$AE393,IF(NOT(ISERROR(MATCH(B$379,{"FIBER"},0))),$AF393,IF(NOT(ISERROR(MATCH(B$379,{"Ej statsstøtte"},0))),$AB393,IF(NOT(ISERROR(MATCH(B$379,{"De minimis (Landbrug)"},0))),$AC393,IF(NOT(ISERROR(MATCH(B$379,{"De minimis (Generel)"},0))),$AC393,IF(NOT(ISERROR(MATCH(B$379,{"De minimis (Fiskeri og akvakultur)"},0))),$AC393,""))))))))</f>
        <v/>
      </c>
      <c r="AH393" s="300" t="str">
        <f>IF(OR('1 Budgetskema (UDFYLDES)'!$D369="",'1 Budgetskema (UDFYLDES)'!$D369="Offentlig institution",'1 Budgetskema (UDFYLDES)'!$D369="Forsknings- og videnformidlingsinstitution",'1 Budgetskema (UDFYLDES)'!$D369="Stor virksomhed"),"","Selvfinansieret")</f>
        <v/>
      </c>
      <c r="AI393" s="247" t="s">
        <v>115</v>
      </c>
      <c r="AJ393" s="391"/>
      <c r="AK393" s="402"/>
      <c r="AL393" s="402"/>
      <c r="AM393" s="402"/>
      <c r="AN393" s="402"/>
      <c r="AO393" s="402"/>
      <c r="AP393" s="402"/>
      <c r="AQ393" s="402"/>
      <c r="AR393" s="402"/>
      <c r="AS393" s="402"/>
      <c r="AT393" s="402"/>
      <c r="AU393" s="402"/>
      <c r="AV393" s="402"/>
      <c r="AW393" s="402"/>
      <c r="AX393" s="402"/>
      <c r="AY393" s="402"/>
      <c r="AZ393" s="402"/>
      <c r="BA393" s="402"/>
      <c r="BB393" s="402"/>
      <c r="BC393" s="402"/>
      <c r="BD393" s="402"/>
      <c r="BE393" s="402"/>
      <c r="BF393" s="402"/>
      <c r="BG393" s="402"/>
      <c r="BH393" s="402"/>
      <c r="BI393" s="402"/>
      <c r="BJ393" s="402"/>
      <c r="BK393" s="402"/>
      <c r="BL393" s="402"/>
      <c r="BM393" s="402"/>
      <c r="BN393" s="402"/>
      <c r="BO393" s="402"/>
    </row>
    <row r="394" spans="1:67" s="2" customFormat="1" ht="15.75" thickBot="1">
      <c r="A394" s="393"/>
      <c r="B394" s="394"/>
      <c r="C394" s="394"/>
      <c r="D394" s="394"/>
      <c r="E394" s="408"/>
      <c r="F394" s="407"/>
      <c r="G394" s="430"/>
      <c r="H394" s="430"/>
      <c r="I394" s="474"/>
      <c r="J394" s="299" t="b">
        <f>OR(AND('1 Budgetskema (UDFYLDES)'!A369&gt;1,'1 Budgetskema (UDFYLDES)'!A369&lt;1000000000),'1 Budgetskema (UDFYLDES)'!A369&gt;9999999999)</f>
        <v>0</v>
      </c>
      <c r="K394" s="299"/>
      <c r="L394" s="299"/>
      <c r="M394" s="299"/>
      <c r="N394" s="299"/>
      <c r="O394" s="301"/>
      <c r="P394" s="457"/>
      <c r="Q394" s="376"/>
      <c r="R394" s="376"/>
      <c r="S394" s="376"/>
      <c r="T394" s="473"/>
      <c r="U394" s="473"/>
      <c r="V394" s="473"/>
      <c r="W394" s="473"/>
      <c r="X394" s="468"/>
      <c r="Y394" s="457"/>
      <c r="Z394" s="285"/>
      <c r="AA394" s="291"/>
      <c r="AB394" s="286" t="str">
        <f>""</f>
        <v/>
      </c>
      <c r="AC394" s="376" t="s">
        <v>87</v>
      </c>
      <c r="AD394" s="247" t="str">
        <f>""</f>
        <v/>
      </c>
      <c r="AE394" s="376" t="str">
        <f>IF('1 Budgetskema (UDFYLDES)'!$D369="","",IF(OR('1 Budgetskema (UDFYLDES)'!$D369="Forsknings- og videnformidlingsinstitution",'1 Budgetskema (UDFYLDES)'!$D369="Stor virksomhed"),"","Deltagelse i messer"))</f>
        <v/>
      </c>
      <c r="AF394" s="462" t="str">
        <f>""</f>
        <v/>
      </c>
      <c r="AG394" s="457" t="str">
        <f>IF(NOT(ISERROR(MATCH("Selvfinansieret",B$379,0))),"",IF(NOT(ISERROR(MATCH(B$379,{"ABER"},0))),$AD394,IF(NOT(ISERROR(MATCH(B$379,{"GBER"},0))),$AE394,IF(NOT(ISERROR(MATCH(B$379,{"FIBER"},0))),$AF394,IF(NOT(ISERROR(MATCH(B$379,{"Ej statsstøtte"},0))),$AB394,IF(NOT(ISERROR(MATCH(B$379,{"De minimis (Landbrug)"},0))),$AC394,IF(NOT(ISERROR(MATCH(B$379,{"De minimis (Generel)"},0))),$AC394,IF(NOT(ISERROR(MATCH(B$379,{"De minimis (Fiskeri og akvakultur)"},0))),$AC394,""))))))))</f>
        <v/>
      </c>
      <c r="AH394" s="300"/>
      <c r="AI394" s="247" t="s">
        <v>107</v>
      </c>
      <c r="AJ394" s="391"/>
      <c r="AK394" s="402"/>
      <c r="AL394" s="402"/>
      <c r="AM394" s="402"/>
      <c r="AN394" s="402"/>
      <c r="AO394" s="402"/>
      <c r="AP394" s="402"/>
      <c r="AQ394" s="402"/>
      <c r="AR394" s="402"/>
      <c r="AS394" s="402"/>
      <c r="AT394" s="402"/>
      <c r="AU394" s="402"/>
      <c r="AV394" s="402"/>
      <c r="AW394" s="402"/>
      <c r="AX394" s="402"/>
      <c r="AY394" s="402"/>
      <c r="AZ394" s="402"/>
      <c r="BA394" s="402"/>
      <c r="BB394" s="402"/>
      <c r="BC394" s="402"/>
      <c r="BD394" s="402"/>
      <c r="BE394" s="402"/>
      <c r="BF394" s="402"/>
      <c r="BG394" s="402"/>
      <c r="BH394" s="402"/>
      <c r="BI394" s="402"/>
      <c r="BJ394" s="402"/>
      <c r="BK394" s="402"/>
      <c r="BL394" s="402"/>
      <c r="BM394" s="402"/>
      <c r="BN394" s="402"/>
      <c r="BO394" s="402"/>
    </row>
    <row r="395" spans="1:67" s="2" customFormat="1" ht="15">
      <c r="A395" s="396"/>
      <c r="B395" s="397"/>
      <c r="C395" s="397"/>
      <c r="D395" s="397"/>
      <c r="E395" s="523" t="s">
        <v>402</v>
      </c>
      <c r="F395" s="271" t="str">
        <f>F380</f>
        <v/>
      </c>
      <c r="G395" s="430"/>
      <c r="H395" s="430"/>
      <c r="I395" s="474"/>
      <c r="J395" s="474"/>
      <c r="K395" s="299"/>
      <c r="L395" s="299"/>
      <c r="M395" s="299"/>
      <c r="N395" s="299"/>
      <c r="O395" s="299"/>
      <c r="P395" s="301"/>
      <c r="Q395" s="376"/>
      <c r="R395" s="376"/>
      <c r="S395" s="376"/>
      <c r="T395" s="473"/>
      <c r="U395" s="473"/>
      <c r="V395" s="473"/>
      <c r="W395" s="473"/>
      <c r="X395" s="473"/>
      <c r="Y395" s="457"/>
      <c r="Z395" s="457"/>
      <c r="AA395" s="247"/>
      <c r="AB395" s="286" t="str">
        <f>""</f>
        <v/>
      </c>
      <c r="AC395" s="376" t="s">
        <v>97</v>
      </c>
      <c r="AD395" s="247" t="str">
        <f>""</f>
        <v/>
      </c>
      <c r="AE395" s="247" t="str">
        <f>""</f>
        <v/>
      </c>
      <c r="AF395" s="462" t="str">
        <f>""</f>
        <v/>
      </c>
      <c r="AG395" s="457" t="str">
        <f>IF(NOT(ISERROR(MATCH("Selvfinansieret",B$379,0))),"",IF(NOT(ISERROR(MATCH(B$379,{"ABER"},0))),$AD395,IF(NOT(ISERROR(MATCH(B$379,{"GBER"},0))),$AE395,IF(NOT(ISERROR(MATCH(B$379,{"FIBER"},0))),$AF395,IF(NOT(ISERROR(MATCH(B$379,{"Ej statsstøtte"},0))),$AB395,IF(NOT(ISERROR(MATCH(B$379,{"De minimis (Landbrug)"},0))),$AC395,IF(NOT(ISERROR(MATCH(B$379,{"De minimis (Generel)"},0))),$AC395,IF(NOT(ISERROR(MATCH(B$379,{"De minimis (Fiskeri og akvakultur)"},0))),$AC395,""))))))))</f>
        <v/>
      </c>
      <c r="AH395" s="247"/>
      <c r="AI395" s="247"/>
      <c r="AJ395" s="391"/>
      <c r="AK395" s="402"/>
      <c r="AL395" s="402"/>
      <c r="AM395" s="402"/>
      <c r="AN395" s="402"/>
      <c r="AO395" s="402"/>
      <c r="AP395" s="402"/>
      <c r="AQ395" s="402"/>
      <c r="AR395" s="402"/>
      <c r="AS395" s="402"/>
      <c r="AT395" s="402"/>
      <c r="AU395" s="402"/>
      <c r="AV395" s="402"/>
      <c r="AW395" s="402"/>
      <c r="AX395" s="402"/>
      <c r="AY395" s="402"/>
      <c r="AZ395" s="402"/>
      <c r="BA395" s="402"/>
      <c r="BB395" s="402"/>
      <c r="BC395" s="402"/>
      <c r="BD395" s="402"/>
      <c r="BE395" s="402"/>
      <c r="BF395" s="402"/>
      <c r="BG395" s="402"/>
      <c r="BH395" s="402"/>
      <c r="BI395" s="402"/>
      <c r="BJ395" s="402"/>
      <c r="BK395" s="402"/>
      <c r="BL395" s="402"/>
      <c r="BM395" s="402"/>
      <c r="BN395" s="402"/>
      <c r="BO395" s="402"/>
    </row>
    <row r="396" spans="1:67" s="2" customFormat="1" ht="15">
      <c r="A396" s="396"/>
      <c r="B396" s="397"/>
      <c r="C396" s="397"/>
      <c r="D396" s="397"/>
      <c r="E396" s="524" t="s">
        <v>405</v>
      </c>
      <c r="F396" s="272" t="str">
        <f>IFERROR(IF(G381="",G382,IF(G381&lt;=0,0,IF(AND(G381&lt;F381,G382&lt;F381,G381&gt;0,G382&gt;0),(F381-(F381-G381)-(F381-G382)),G381))),"")</f>
        <v/>
      </c>
      <c r="G396" s="430"/>
      <c r="H396" s="430"/>
      <c r="I396" s="474"/>
      <c r="J396" s="474"/>
      <c r="K396" s="299"/>
      <c r="L396" s="299"/>
      <c r="M396" s="299"/>
      <c r="N396" s="299"/>
      <c r="O396" s="299"/>
      <c r="P396" s="301"/>
      <c r="Q396" s="376"/>
      <c r="R396" s="376"/>
      <c r="S396" s="376"/>
      <c r="T396" s="473"/>
      <c r="U396" s="473"/>
      <c r="V396" s="473"/>
      <c r="W396" s="473"/>
      <c r="X396" s="473"/>
      <c r="Y396" s="457"/>
      <c r="Z396" s="247"/>
      <c r="AA396" s="247"/>
      <c r="AB396" s="286" t="str">
        <f>""</f>
        <v/>
      </c>
      <c r="AC396" s="376" t="s">
        <v>109</v>
      </c>
      <c r="AD396" s="247" t="str">
        <f>""</f>
        <v/>
      </c>
      <c r="AE396" s="247" t="str">
        <f>""</f>
        <v/>
      </c>
      <c r="AF396" s="462" t="str">
        <f>""</f>
        <v/>
      </c>
      <c r="AG396" s="457" t="str">
        <f>IF(NOT(ISERROR(MATCH("Selvfinansieret",B$379,0))),"",IF(NOT(ISERROR(MATCH(B$379,{"ABER"},0))),$AD396,IF(NOT(ISERROR(MATCH(B$379,{"GBER"},0))),$AE396,IF(NOT(ISERROR(MATCH(B$379,{"FIBER"},0))),$AF396,IF(NOT(ISERROR(MATCH(B$379,{"Ej statsstøtte"},0))),$AB396,IF(NOT(ISERROR(MATCH(B$379,{"De minimis (Landbrug)"},0))),$AC396,IF(NOT(ISERROR(MATCH(B$379,{"De minimis (Generel)"},0))),$AC396,IF(NOT(ISERROR(MATCH(B$379,{"De minimis (Fiskeri og akvakultur)"},0))),$AC396,""))))))))</f>
        <v/>
      </c>
      <c r="AH396" s="247"/>
      <c r="AI396" s="247"/>
      <c r="AJ396" s="391"/>
      <c r="AK396" s="402"/>
      <c r="AL396" s="402"/>
      <c r="AM396" s="402"/>
      <c r="AN396" s="402"/>
      <c r="AO396" s="402"/>
      <c r="AP396" s="402"/>
      <c r="AQ396" s="402"/>
      <c r="AR396" s="402"/>
      <c r="AS396" s="402"/>
      <c r="AT396" s="402"/>
      <c r="AU396" s="402"/>
      <c r="AV396" s="402"/>
      <c r="AW396" s="402"/>
      <c r="AX396" s="402"/>
      <c r="AY396" s="402"/>
      <c r="AZ396" s="402"/>
      <c r="BA396" s="402"/>
      <c r="BB396" s="402"/>
      <c r="BC396" s="402"/>
      <c r="BD396" s="402"/>
      <c r="BE396" s="402"/>
      <c r="BF396" s="402"/>
      <c r="BG396" s="402"/>
      <c r="BH396" s="402"/>
      <c r="BI396" s="402"/>
      <c r="BJ396" s="402"/>
      <c r="BK396" s="402"/>
      <c r="BL396" s="402"/>
      <c r="BM396" s="402"/>
      <c r="BN396" s="402"/>
      <c r="BO396" s="402"/>
    </row>
    <row r="397" spans="1:67" ht="15">
      <c r="A397" s="406"/>
      <c r="B397" s="400"/>
      <c r="C397" s="400"/>
      <c r="D397" s="400"/>
      <c r="E397" s="525" t="s">
        <v>404</v>
      </c>
      <c r="F397" s="265" t="str">
        <f>IF($F378="","",IF($F378="Forsknings- og videnformidlingsinstitution",0.44,0.3))</f>
        <v/>
      </c>
      <c r="G397" s="431"/>
      <c r="H397" s="431"/>
      <c r="I397" s="475"/>
      <c r="J397" s="475"/>
      <c r="K397" s="304"/>
      <c r="L397" s="304"/>
      <c r="M397" s="304"/>
      <c r="N397" s="304"/>
      <c r="O397" s="304"/>
      <c r="P397" s="457"/>
      <c r="Q397" s="376"/>
      <c r="R397" s="376"/>
      <c r="S397" s="376"/>
      <c r="T397" s="473"/>
      <c r="U397" s="473"/>
      <c r="V397" s="473"/>
      <c r="W397" s="473"/>
      <c r="X397" s="473"/>
      <c r="Y397" s="247"/>
      <c r="Z397" s="247"/>
      <c r="AA397" s="247"/>
      <c r="AB397" s="247"/>
      <c r="AC397" s="247"/>
      <c r="AD397" s="247"/>
      <c r="AE397" s="247"/>
      <c r="AF397" s="247"/>
      <c r="AG397" s="247"/>
      <c r="AH397" s="247"/>
      <c r="AI397" s="247"/>
      <c r="AJ397" s="391"/>
      <c r="AK397" s="402"/>
      <c r="AL397" s="402"/>
      <c r="AM397" s="402"/>
      <c r="AN397" s="402"/>
      <c r="AO397" s="402"/>
      <c r="AP397" s="402"/>
      <c r="AQ397" s="402"/>
      <c r="AR397" s="402"/>
      <c r="AS397" s="402"/>
      <c r="AT397" s="402"/>
      <c r="AU397" s="402"/>
      <c r="AV397" s="402"/>
      <c r="AW397" s="402"/>
      <c r="AX397" s="402"/>
      <c r="AY397" s="402"/>
      <c r="AZ397" s="402"/>
      <c r="BA397" s="402"/>
      <c r="BB397" s="402"/>
      <c r="BC397" s="402"/>
      <c r="BD397" s="402"/>
      <c r="BE397" s="402"/>
      <c r="BF397" s="402"/>
      <c r="BG397" s="402"/>
      <c r="BH397" s="402"/>
      <c r="BI397" s="402"/>
      <c r="BJ397" s="402"/>
      <c r="BK397" s="402"/>
      <c r="BL397" s="402"/>
      <c r="BM397" s="402"/>
      <c r="BN397" s="402"/>
      <c r="BO397" s="402"/>
    </row>
    <row r="398" spans="1:67" ht="15.75" thickBot="1">
      <c r="A398" s="447" t="s">
        <v>51</v>
      </c>
      <c r="B398" s="448">
        <f>IFERROR(E392/$E$15,0)</f>
        <v>0</v>
      </c>
      <c r="C398" s="400"/>
      <c r="D398" s="400"/>
      <c r="E398" s="526" t="s">
        <v>403</v>
      </c>
      <c r="F398" s="266">
        <f>'1 Budgetskema (UDFYLDES)'!$C393</f>
        <v>0</v>
      </c>
      <c r="G398" s="431"/>
      <c r="H398" s="431"/>
      <c r="I398" s="475"/>
      <c r="J398" s="475"/>
      <c r="K398" s="304"/>
      <c r="L398" s="304"/>
      <c r="M398" s="304"/>
      <c r="N398" s="304"/>
      <c r="O398" s="304"/>
      <c r="P398" s="457"/>
      <c r="Q398" s="376"/>
      <c r="R398" s="376"/>
      <c r="S398" s="376"/>
      <c r="T398" s="473"/>
      <c r="U398" s="473"/>
      <c r="V398" s="473"/>
      <c r="W398" s="473"/>
      <c r="X398" s="473"/>
      <c r="Y398" s="247"/>
      <c r="Z398" s="247"/>
      <c r="AA398" s="247"/>
      <c r="AB398" s="247"/>
      <c r="AC398" s="247"/>
      <c r="AD398" s="247"/>
      <c r="AE398" s="247"/>
      <c r="AF398" s="247"/>
      <c r="AG398" s="247"/>
      <c r="AH398" s="247"/>
      <c r="AI398" s="247"/>
      <c r="AJ398" s="391"/>
      <c r="AK398" s="402"/>
      <c r="AL398" s="402"/>
      <c r="AM398" s="402"/>
      <c r="AN398" s="402"/>
      <c r="AO398" s="402"/>
      <c r="AP398" s="402"/>
      <c r="AQ398" s="402"/>
      <c r="AR398" s="402"/>
      <c r="AS398" s="402"/>
      <c r="AT398" s="402"/>
      <c r="AU398" s="402"/>
      <c r="AV398" s="402"/>
      <c r="AW398" s="402"/>
      <c r="AX398" s="402"/>
      <c r="AY398" s="402"/>
      <c r="AZ398" s="402"/>
      <c r="BA398" s="402"/>
      <c r="BB398" s="402"/>
      <c r="BC398" s="402"/>
      <c r="BD398" s="402"/>
      <c r="BE398" s="402"/>
      <c r="BF398" s="402"/>
      <c r="BG398" s="402"/>
      <c r="BH398" s="402"/>
      <c r="BI398" s="402"/>
      <c r="BJ398" s="402"/>
      <c r="BK398" s="402"/>
      <c r="BL398" s="402"/>
      <c r="BM398" s="402"/>
      <c r="BN398" s="402"/>
      <c r="BO398" s="402"/>
    </row>
    <row r="399" spans="1:67" ht="15.75" thickBot="1">
      <c r="A399" s="398"/>
      <c r="B399" s="399"/>
      <c r="C399" s="391"/>
      <c r="D399" s="391"/>
      <c r="E399" s="409"/>
      <c r="F399" s="391"/>
      <c r="G399" s="431"/>
      <c r="H399" s="431"/>
      <c r="I399" s="475"/>
      <c r="J399" s="475"/>
      <c r="K399" s="304"/>
      <c r="L399" s="304"/>
      <c r="M399" s="304"/>
      <c r="N399" s="304"/>
      <c r="O399" s="304"/>
      <c r="P399" s="457"/>
      <c r="Q399" s="376"/>
      <c r="R399" s="376"/>
      <c r="S399" s="376"/>
      <c r="T399" s="473"/>
      <c r="U399" s="473"/>
      <c r="V399" s="473"/>
      <c r="W399" s="473"/>
      <c r="X399" s="473"/>
      <c r="Y399" s="247"/>
      <c r="Z399" s="247"/>
      <c r="AA399" s="247"/>
      <c r="AB399" s="247"/>
      <c r="AC399" s="376"/>
      <c r="AD399" s="247"/>
      <c r="AE399" s="247"/>
      <c r="AF399" s="247"/>
      <c r="AG399" s="247"/>
      <c r="AH399" s="247"/>
      <c r="AI399" s="247"/>
      <c r="AJ399" s="391"/>
      <c r="AK399" s="402"/>
      <c r="AL399" s="402"/>
      <c r="AM399" s="402"/>
      <c r="AN399" s="402"/>
      <c r="AO399" s="402"/>
      <c r="AP399" s="402"/>
      <c r="AQ399" s="402"/>
      <c r="AR399" s="402"/>
      <c r="AS399" s="402"/>
      <c r="AT399" s="402"/>
      <c r="AU399" s="402"/>
      <c r="AV399" s="402"/>
      <c r="AW399" s="402"/>
      <c r="AX399" s="402"/>
      <c r="AY399" s="402"/>
      <c r="AZ399" s="402"/>
      <c r="BA399" s="402"/>
      <c r="BB399" s="402"/>
      <c r="BC399" s="402"/>
      <c r="BD399" s="402"/>
      <c r="BE399" s="402"/>
      <c r="BF399" s="402"/>
      <c r="BG399" s="402"/>
      <c r="BH399" s="402"/>
      <c r="BI399" s="402"/>
      <c r="BJ399" s="402"/>
      <c r="BK399" s="402"/>
      <c r="BL399" s="402"/>
      <c r="BM399" s="402"/>
      <c r="BN399" s="402"/>
      <c r="BO399" s="402"/>
    </row>
    <row r="400" spans="1:67" ht="15" hidden="1">
      <c r="A400" s="398"/>
      <c r="B400" s="399"/>
      <c r="C400" s="391"/>
      <c r="D400" s="391"/>
      <c r="E400" s="409"/>
      <c r="F400" s="391"/>
      <c r="G400" s="431"/>
      <c r="H400" s="431"/>
      <c r="I400" s="475"/>
      <c r="J400" s="475"/>
      <c r="K400" s="304"/>
      <c r="L400" s="304"/>
      <c r="M400" s="304"/>
      <c r="N400" s="304"/>
      <c r="O400" s="304"/>
      <c r="P400" s="457"/>
      <c r="Q400" s="376"/>
      <c r="R400" s="376"/>
      <c r="S400" s="376"/>
      <c r="T400" s="473"/>
      <c r="U400" s="473"/>
      <c r="V400" s="473"/>
      <c r="W400" s="473"/>
      <c r="X400" s="473"/>
      <c r="Y400" s="247"/>
      <c r="Z400" s="247"/>
      <c r="AA400" s="247"/>
      <c r="AB400" s="247"/>
      <c r="AC400" s="376"/>
      <c r="AD400" s="247"/>
      <c r="AE400" s="247"/>
      <c r="AF400" s="247"/>
      <c r="AG400" s="247"/>
      <c r="AH400" s="247"/>
      <c r="AI400" s="247"/>
      <c r="AJ400" s="391"/>
      <c r="AK400" s="402"/>
      <c r="AL400" s="402"/>
      <c r="AM400" s="402"/>
      <c r="AN400" s="402"/>
      <c r="AO400" s="402"/>
      <c r="AP400" s="402"/>
      <c r="AQ400" s="402"/>
      <c r="AR400" s="402"/>
      <c r="AS400" s="402"/>
      <c r="AT400" s="402"/>
      <c r="AU400" s="402"/>
      <c r="AV400" s="402"/>
      <c r="AW400" s="402"/>
      <c r="AX400" s="402"/>
      <c r="AY400" s="402"/>
      <c r="AZ400" s="402"/>
      <c r="BA400" s="402"/>
      <c r="BB400" s="402"/>
      <c r="BC400" s="402"/>
      <c r="BD400" s="402"/>
      <c r="BE400" s="402"/>
      <c r="BF400" s="402"/>
      <c r="BG400" s="402"/>
      <c r="BH400" s="402"/>
      <c r="BI400" s="402"/>
      <c r="BJ400" s="402"/>
      <c r="BK400" s="402"/>
      <c r="BL400" s="402"/>
      <c r="BM400" s="402"/>
      <c r="BN400" s="402"/>
      <c r="BO400" s="402"/>
    </row>
    <row r="401" spans="1:67" ht="15" hidden="1">
      <c r="A401" s="398"/>
      <c r="B401" s="399"/>
      <c r="C401" s="391"/>
      <c r="D401" s="391"/>
      <c r="E401" s="409"/>
      <c r="F401" s="391"/>
      <c r="G401" s="431"/>
      <c r="H401" s="431"/>
      <c r="I401" s="475"/>
      <c r="J401" s="475"/>
      <c r="K401" s="304"/>
      <c r="L401" s="304"/>
      <c r="M401" s="304"/>
      <c r="N401" s="304"/>
      <c r="O401" s="304"/>
      <c r="P401" s="457"/>
      <c r="Q401" s="376"/>
      <c r="R401" s="376"/>
      <c r="S401" s="376"/>
      <c r="T401" s="473"/>
      <c r="U401" s="473"/>
      <c r="V401" s="473"/>
      <c r="W401" s="473"/>
      <c r="X401" s="473"/>
      <c r="Y401" s="247"/>
      <c r="Z401" s="247"/>
      <c r="AA401" s="247"/>
      <c r="AB401" s="247"/>
      <c r="AC401" s="376"/>
      <c r="AD401" s="247"/>
      <c r="AE401" s="247"/>
      <c r="AF401" s="247"/>
      <c r="AG401" s="247"/>
      <c r="AH401" s="247"/>
      <c r="AI401" s="247"/>
      <c r="AJ401" s="391"/>
      <c r="AK401" s="402"/>
      <c r="AL401" s="402"/>
      <c r="AM401" s="402"/>
      <c r="AN401" s="402"/>
      <c r="AO401" s="402"/>
      <c r="AP401" s="402"/>
      <c r="AQ401" s="402"/>
      <c r="AR401" s="402"/>
      <c r="AS401" s="402"/>
      <c r="AT401" s="402"/>
      <c r="AU401" s="402"/>
      <c r="AV401" s="402"/>
      <c r="AW401" s="402"/>
      <c r="AX401" s="402"/>
      <c r="AY401" s="402"/>
      <c r="AZ401" s="402"/>
      <c r="BA401" s="402"/>
      <c r="BB401" s="402"/>
      <c r="BC401" s="402"/>
      <c r="BD401" s="402"/>
      <c r="BE401" s="402"/>
      <c r="BF401" s="402"/>
      <c r="BG401" s="402"/>
      <c r="BH401" s="402"/>
      <c r="BI401" s="402"/>
      <c r="BJ401" s="402"/>
      <c r="BK401" s="402"/>
      <c r="BL401" s="402"/>
      <c r="BM401" s="402"/>
      <c r="BN401" s="402"/>
      <c r="BO401" s="402"/>
    </row>
    <row r="402" spans="1:67" ht="15" hidden="1">
      <c r="A402" s="398"/>
      <c r="B402" s="399"/>
      <c r="C402" s="391"/>
      <c r="D402" s="391"/>
      <c r="E402" s="409"/>
      <c r="F402" s="391"/>
      <c r="G402" s="431"/>
      <c r="H402" s="431"/>
      <c r="I402" s="475"/>
      <c r="J402" s="475"/>
      <c r="K402" s="304"/>
      <c r="L402" s="304"/>
      <c r="M402" s="304"/>
      <c r="N402" s="304"/>
      <c r="O402" s="304"/>
      <c r="P402" s="457"/>
      <c r="Q402" s="376"/>
      <c r="R402" s="376"/>
      <c r="S402" s="376"/>
      <c r="T402" s="473"/>
      <c r="U402" s="473"/>
      <c r="V402" s="473"/>
      <c r="W402" s="473"/>
      <c r="X402" s="473"/>
      <c r="Y402" s="247"/>
      <c r="Z402" s="247"/>
      <c r="AA402" s="247"/>
      <c r="AB402" s="247"/>
      <c r="AC402" s="376"/>
      <c r="AD402" s="247"/>
      <c r="AE402" s="247"/>
      <c r="AF402" s="247"/>
      <c r="AG402" s="247"/>
      <c r="AH402" s="247"/>
      <c r="AI402" s="247"/>
      <c r="AJ402" s="391"/>
      <c r="AK402" s="402"/>
      <c r="AL402" s="402"/>
      <c r="AM402" s="402"/>
      <c r="AN402" s="402"/>
      <c r="AO402" s="402"/>
      <c r="AP402" s="402"/>
      <c r="AQ402" s="402"/>
      <c r="AR402" s="402"/>
      <c r="AS402" s="402"/>
      <c r="AT402" s="402"/>
      <c r="AU402" s="402"/>
      <c r="AV402" s="402"/>
      <c r="AW402" s="402"/>
      <c r="AX402" s="402"/>
      <c r="AY402" s="402"/>
      <c r="AZ402" s="402"/>
      <c r="BA402" s="402"/>
      <c r="BB402" s="402"/>
      <c r="BC402" s="402"/>
      <c r="BD402" s="402"/>
      <c r="BE402" s="402"/>
      <c r="BF402" s="402"/>
      <c r="BG402" s="402"/>
      <c r="BH402" s="402"/>
      <c r="BI402" s="402"/>
      <c r="BJ402" s="402"/>
      <c r="BK402" s="402"/>
      <c r="BL402" s="402"/>
      <c r="BM402" s="402"/>
      <c r="BN402" s="402"/>
      <c r="BO402" s="402"/>
    </row>
    <row r="403" spans="1:67" ht="15" hidden="1">
      <c r="A403" s="398"/>
      <c r="B403" s="399"/>
      <c r="C403" s="391"/>
      <c r="D403" s="391"/>
      <c r="E403" s="409"/>
      <c r="F403" s="391"/>
      <c r="G403" s="431"/>
      <c r="H403" s="431"/>
      <c r="I403" s="475"/>
      <c r="J403" s="475"/>
      <c r="K403" s="304"/>
      <c r="L403" s="304"/>
      <c r="M403" s="304"/>
      <c r="N403" s="304"/>
      <c r="O403" s="304"/>
      <c r="P403" s="457"/>
      <c r="Q403" s="376"/>
      <c r="R403" s="376"/>
      <c r="S403" s="376"/>
      <c r="T403" s="473"/>
      <c r="U403" s="473"/>
      <c r="V403" s="473"/>
      <c r="W403" s="473"/>
      <c r="X403" s="473"/>
      <c r="Y403" s="247"/>
      <c r="Z403" s="247"/>
      <c r="AA403" s="247"/>
      <c r="AB403" s="247"/>
      <c r="AC403" s="376"/>
      <c r="AD403" s="247"/>
      <c r="AE403" s="247"/>
      <c r="AF403" s="247"/>
      <c r="AG403" s="247"/>
      <c r="AH403" s="247"/>
      <c r="AI403" s="247"/>
      <c r="AJ403" s="391"/>
      <c r="AK403" s="402"/>
      <c r="AL403" s="402"/>
      <c r="AM403" s="402"/>
      <c r="AN403" s="402"/>
      <c r="AO403" s="402"/>
      <c r="AP403" s="402"/>
      <c r="AQ403" s="402"/>
      <c r="AR403" s="402"/>
      <c r="AS403" s="402"/>
      <c r="AT403" s="402"/>
      <c r="AU403" s="402"/>
      <c r="AV403" s="402"/>
      <c r="AW403" s="402"/>
      <c r="AX403" s="402"/>
      <c r="AY403" s="402"/>
      <c r="AZ403" s="402"/>
      <c r="BA403" s="402"/>
      <c r="BB403" s="402"/>
      <c r="BC403" s="402"/>
      <c r="BD403" s="402"/>
      <c r="BE403" s="402"/>
      <c r="BF403" s="402"/>
      <c r="BG403" s="402"/>
      <c r="BH403" s="402"/>
      <c r="BI403" s="402"/>
      <c r="BJ403" s="402"/>
      <c r="BK403" s="402"/>
      <c r="BL403" s="402"/>
      <c r="BM403" s="402"/>
      <c r="BN403" s="402"/>
      <c r="BO403" s="402"/>
    </row>
    <row r="404" spans="1:67" ht="15" hidden="1">
      <c r="A404" s="398"/>
      <c r="B404" s="399"/>
      <c r="C404" s="391"/>
      <c r="D404" s="391"/>
      <c r="E404" s="409"/>
      <c r="F404" s="391"/>
      <c r="G404" s="431"/>
      <c r="H404" s="431"/>
      <c r="I404" s="475"/>
      <c r="J404" s="475"/>
      <c r="K404" s="304"/>
      <c r="L404" s="304"/>
      <c r="M404" s="304"/>
      <c r="N404" s="304"/>
      <c r="O404" s="304"/>
      <c r="P404" s="457"/>
      <c r="Q404" s="376"/>
      <c r="R404" s="376"/>
      <c r="S404" s="376"/>
      <c r="T404" s="473"/>
      <c r="U404" s="473"/>
      <c r="V404" s="473"/>
      <c r="W404" s="473"/>
      <c r="X404" s="473"/>
      <c r="Y404" s="247"/>
      <c r="Z404" s="247"/>
      <c r="AA404" s="247"/>
      <c r="AB404" s="247"/>
      <c r="AC404" s="376"/>
      <c r="AD404" s="247"/>
      <c r="AE404" s="247"/>
      <c r="AF404" s="247"/>
      <c r="AG404" s="247"/>
      <c r="AH404" s="247"/>
      <c r="AI404" s="247"/>
      <c r="AJ404" s="391"/>
      <c r="AK404" s="402"/>
      <c r="AL404" s="402"/>
      <c r="AM404" s="402"/>
      <c r="AN404" s="402"/>
      <c r="AO404" s="402"/>
      <c r="AP404" s="402"/>
      <c r="AQ404" s="402"/>
      <c r="AR404" s="402"/>
      <c r="AS404" s="402"/>
      <c r="AT404" s="402"/>
      <c r="AU404" s="402"/>
      <c r="AV404" s="402"/>
      <c r="AW404" s="402"/>
      <c r="AX404" s="402"/>
      <c r="AY404" s="402"/>
      <c r="AZ404" s="402"/>
      <c r="BA404" s="402"/>
      <c r="BB404" s="402"/>
      <c r="BC404" s="402"/>
      <c r="BD404" s="402"/>
      <c r="BE404" s="402"/>
      <c r="BF404" s="402"/>
      <c r="BG404" s="402"/>
      <c r="BH404" s="402"/>
      <c r="BI404" s="402"/>
      <c r="BJ404" s="402"/>
      <c r="BK404" s="402"/>
      <c r="BL404" s="402"/>
      <c r="BM404" s="402"/>
      <c r="BN404" s="402"/>
      <c r="BO404" s="402"/>
    </row>
    <row r="405" spans="1:67" ht="15" hidden="1">
      <c r="A405" s="398"/>
      <c r="B405" s="399"/>
      <c r="C405" s="391"/>
      <c r="D405" s="391"/>
      <c r="E405" s="409"/>
      <c r="F405" s="391"/>
      <c r="G405" s="431"/>
      <c r="H405" s="431"/>
      <c r="I405" s="475"/>
      <c r="J405" s="475"/>
      <c r="K405" s="304"/>
      <c r="L405" s="304"/>
      <c r="M405" s="304"/>
      <c r="N405" s="304"/>
      <c r="O405" s="304"/>
      <c r="P405" s="457"/>
      <c r="Q405" s="376"/>
      <c r="R405" s="376"/>
      <c r="S405" s="376"/>
      <c r="T405" s="473"/>
      <c r="U405" s="473"/>
      <c r="V405" s="473"/>
      <c r="W405" s="473"/>
      <c r="X405" s="473"/>
      <c r="Y405" s="247"/>
      <c r="Z405" s="247"/>
      <c r="AA405" s="247"/>
      <c r="AB405" s="247"/>
      <c r="AC405" s="376"/>
      <c r="AD405" s="247"/>
      <c r="AE405" s="247"/>
      <c r="AF405" s="247"/>
      <c r="AG405" s="247"/>
      <c r="AH405" s="247"/>
      <c r="AI405" s="247"/>
      <c r="AJ405" s="391"/>
      <c r="AK405" s="402"/>
      <c r="AL405" s="402"/>
      <c r="AM405" s="402"/>
      <c r="AN405" s="402"/>
      <c r="AO405" s="402"/>
      <c r="AP405" s="402"/>
      <c r="AQ405" s="402"/>
      <c r="AR405" s="402"/>
      <c r="AS405" s="402"/>
      <c r="AT405" s="402"/>
      <c r="AU405" s="402"/>
      <c r="AV405" s="402"/>
      <c r="AW405" s="402"/>
      <c r="AX405" s="402"/>
      <c r="AY405" s="402"/>
      <c r="AZ405" s="402"/>
      <c r="BA405" s="402"/>
      <c r="BB405" s="402"/>
      <c r="BC405" s="402"/>
      <c r="BD405" s="402"/>
      <c r="BE405" s="402"/>
      <c r="BF405" s="402"/>
      <c r="BG405" s="402"/>
      <c r="BH405" s="402"/>
      <c r="BI405" s="402"/>
      <c r="BJ405" s="402"/>
      <c r="BK405" s="402"/>
      <c r="BL405" s="402"/>
      <c r="BM405" s="402"/>
      <c r="BN405" s="402"/>
      <c r="BO405" s="402"/>
    </row>
    <row r="406" spans="1:67" ht="15" hidden="1">
      <c r="A406" s="398"/>
      <c r="B406" s="399"/>
      <c r="C406" s="391"/>
      <c r="D406" s="391"/>
      <c r="E406" s="409"/>
      <c r="F406" s="391"/>
      <c r="G406" s="431"/>
      <c r="H406" s="431"/>
      <c r="I406" s="475"/>
      <c r="J406" s="475"/>
      <c r="K406" s="304"/>
      <c r="L406" s="304"/>
      <c r="M406" s="304"/>
      <c r="N406" s="304"/>
      <c r="O406" s="304"/>
      <c r="P406" s="457"/>
      <c r="Q406" s="376"/>
      <c r="R406" s="376"/>
      <c r="S406" s="376"/>
      <c r="T406" s="473"/>
      <c r="U406" s="473"/>
      <c r="V406" s="473"/>
      <c r="W406" s="473"/>
      <c r="X406" s="473"/>
      <c r="Y406" s="247"/>
      <c r="Z406" s="247"/>
      <c r="AA406" s="247"/>
      <c r="AB406" s="247"/>
      <c r="AC406" s="376"/>
      <c r="AD406" s="247"/>
      <c r="AE406" s="247"/>
      <c r="AF406" s="247"/>
      <c r="AG406" s="247"/>
      <c r="AH406" s="247"/>
      <c r="AI406" s="247"/>
      <c r="AJ406" s="391"/>
      <c r="AK406" s="402"/>
      <c r="AL406" s="402"/>
      <c r="AM406" s="402"/>
      <c r="AN406" s="402"/>
      <c r="AO406" s="402"/>
      <c r="AP406" s="402"/>
      <c r="AQ406" s="402"/>
      <c r="AR406" s="402"/>
      <c r="AS406" s="402"/>
      <c r="AT406" s="402"/>
      <c r="AU406" s="402"/>
      <c r="AV406" s="402"/>
      <c r="AW406" s="402"/>
      <c r="AX406" s="402"/>
      <c r="AY406" s="402"/>
      <c r="AZ406" s="402"/>
      <c r="BA406" s="402"/>
      <c r="BB406" s="402"/>
      <c r="BC406" s="402"/>
      <c r="BD406" s="402"/>
      <c r="BE406" s="402"/>
      <c r="BF406" s="402"/>
      <c r="BG406" s="402"/>
      <c r="BH406" s="402"/>
      <c r="BI406" s="402"/>
      <c r="BJ406" s="402"/>
      <c r="BK406" s="402"/>
      <c r="BL406" s="402"/>
      <c r="BM406" s="402"/>
      <c r="BN406" s="402"/>
      <c r="BO406" s="402"/>
    </row>
    <row r="407" spans="1:67" ht="15" hidden="1">
      <c r="A407" s="398"/>
      <c r="B407" s="399"/>
      <c r="C407" s="391"/>
      <c r="D407" s="391"/>
      <c r="E407" s="409"/>
      <c r="F407" s="391"/>
      <c r="G407" s="431"/>
      <c r="H407" s="431"/>
      <c r="I407" s="475"/>
      <c r="J407" s="475"/>
      <c r="K407" s="304"/>
      <c r="L407" s="304"/>
      <c r="M407" s="304"/>
      <c r="N407" s="304"/>
      <c r="O407" s="304"/>
      <c r="P407" s="457"/>
      <c r="Q407" s="376"/>
      <c r="R407" s="376"/>
      <c r="S407" s="376"/>
      <c r="T407" s="473"/>
      <c r="U407" s="473"/>
      <c r="V407" s="473"/>
      <c r="W407" s="473"/>
      <c r="X407" s="473"/>
      <c r="Y407" s="247"/>
      <c r="Z407" s="247"/>
      <c r="AA407" s="247"/>
      <c r="AB407" s="247"/>
      <c r="AC407" s="376"/>
      <c r="AD407" s="247"/>
      <c r="AE407" s="247"/>
      <c r="AF407" s="247"/>
      <c r="AG407" s="247"/>
      <c r="AH407" s="247"/>
      <c r="AI407" s="247"/>
      <c r="AJ407" s="391"/>
      <c r="AK407" s="402"/>
      <c r="AL407" s="402"/>
      <c r="AM407" s="402"/>
      <c r="AN407" s="402"/>
      <c r="AO407" s="402"/>
      <c r="AP407" s="402"/>
      <c r="AQ407" s="402"/>
      <c r="AR407" s="402"/>
      <c r="AS407" s="402"/>
      <c r="AT407" s="402"/>
      <c r="AU407" s="402"/>
      <c r="AV407" s="402"/>
      <c r="AW407" s="402"/>
      <c r="AX407" s="402"/>
      <c r="AY407" s="402"/>
      <c r="AZ407" s="402"/>
      <c r="BA407" s="402"/>
      <c r="BB407" s="402"/>
      <c r="BC407" s="402"/>
      <c r="BD407" s="402"/>
      <c r="BE407" s="402"/>
      <c r="BF407" s="402"/>
      <c r="BG407" s="402"/>
      <c r="BH407" s="402"/>
      <c r="BI407" s="402"/>
      <c r="BJ407" s="402"/>
      <c r="BK407" s="402"/>
      <c r="BL407" s="402"/>
      <c r="BM407" s="402"/>
      <c r="BN407" s="402"/>
      <c r="BO407" s="402"/>
    </row>
    <row r="408" spans="1:67" ht="35.1" customHeight="1" thickTop="1">
      <c r="A408" s="382" t="s">
        <v>15</v>
      </c>
      <c r="B408" s="383" t="str">
        <f>IF('1 Budgetskema (UDFYLDES)'!C399="","",'1 Budgetskema (UDFYLDES)'!C399)</f>
        <v/>
      </c>
      <c r="C408" s="722" t="s">
        <v>413</v>
      </c>
      <c r="D408" s="384"/>
      <c r="E408" s="410" t="s">
        <v>18</v>
      </c>
      <c r="F408" s="383" t="str">
        <f>IF('1 Budgetskema (UDFYLDES)'!D399="","",'1 Budgetskema (UDFYLDES)'!D399)</f>
        <v/>
      </c>
      <c r="G408" s="438"/>
      <c r="H408" s="490"/>
      <c r="I408" s="478"/>
      <c r="J408" s="478"/>
      <c r="K408" s="457"/>
      <c r="L408" s="457"/>
      <c r="M408" s="457"/>
      <c r="N408" s="457"/>
      <c r="O408" s="457"/>
      <c r="P408" s="457"/>
      <c r="Q408" s="289"/>
      <c r="R408" s="290"/>
      <c r="S408" s="291"/>
      <c r="T408" s="473"/>
      <c r="U408" s="473"/>
      <c r="V408" s="473"/>
      <c r="W408" s="553"/>
      <c r="X408" s="473"/>
      <c r="Y408" s="247"/>
      <c r="Z408" s="457"/>
      <c r="AA408" s="247"/>
      <c r="AB408" s="247"/>
      <c r="AC408" s="247"/>
      <c r="AD408" s="247"/>
      <c r="AE408" s="457"/>
      <c r="AF408" s="247"/>
      <c r="AG408" s="247"/>
      <c r="AH408" s="247"/>
      <c r="AI408" s="247"/>
      <c r="AJ408" s="391"/>
      <c r="AK408" s="402"/>
      <c r="AL408" s="402"/>
      <c r="AM408" s="402"/>
      <c r="AN408" s="402"/>
      <c r="AO408" s="402"/>
      <c r="AP408" s="402"/>
      <c r="AQ408" s="402"/>
      <c r="AR408" s="402"/>
      <c r="AS408" s="402"/>
      <c r="AT408" s="402"/>
      <c r="AU408" s="402"/>
      <c r="AV408" s="402"/>
      <c r="AW408" s="402"/>
      <c r="AX408" s="402"/>
      <c r="AY408" s="402"/>
      <c r="AZ408" s="402"/>
      <c r="BA408" s="402"/>
      <c r="BB408" s="402"/>
      <c r="BC408" s="402"/>
      <c r="BD408" s="402"/>
      <c r="BE408" s="402"/>
      <c r="BF408" s="402"/>
      <c r="BG408" s="402"/>
      <c r="BH408" s="402"/>
      <c r="BI408" s="402"/>
      <c r="BJ408" s="402"/>
      <c r="BK408" s="402"/>
      <c r="BL408" s="402"/>
      <c r="BM408" s="402"/>
      <c r="BN408" s="402"/>
      <c r="BO408" s="402"/>
    </row>
    <row r="409" spans="1:67" ht="15">
      <c r="A409" s="385" t="s">
        <v>113</v>
      </c>
      <c r="B409" s="386" t="str">
        <f>IF('1 Budgetskema (UDFYLDES)'!E399="","",'1 Budgetskema (UDFYLDES)'!E399)</f>
        <v/>
      </c>
      <c r="C409" s="387"/>
      <c r="D409" s="387"/>
      <c r="E409" s="411" t="s">
        <v>100</v>
      </c>
      <c r="F409" s="386" t="str">
        <f>IF(ISBLANK($F$19),"Projektform skal vælges ved hovedansøger",$F$19)</f>
        <v/>
      </c>
      <c r="G409" s="438"/>
      <c r="H409" s="490"/>
      <c r="I409" s="478"/>
      <c r="J409" s="478"/>
      <c r="K409" s="457"/>
      <c r="L409" s="457"/>
      <c r="M409" s="457"/>
      <c r="N409" s="457"/>
      <c r="O409" s="457"/>
      <c r="P409" s="457"/>
      <c r="Q409" s="289"/>
      <c r="R409" s="290"/>
      <c r="S409" s="460"/>
      <c r="T409" s="473"/>
      <c r="U409" s="473"/>
      <c r="V409" s="473"/>
      <c r="W409" s="553"/>
      <c r="X409" s="554"/>
      <c r="Y409" s="247"/>
      <c r="Z409" s="457"/>
      <c r="AA409" s="247"/>
      <c r="AB409" s="247"/>
      <c r="AC409" s="247"/>
      <c r="AD409" s="247"/>
      <c r="AE409" s="457"/>
      <c r="AF409" s="247"/>
      <c r="AG409" s="247"/>
      <c r="AH409" s="247"/>
      <c r="AI409" s="247"/>
      <c r="AJ409" s="391"/>
      <c r="AK409" s="402"/>
      <c r="AL409" s="402"/>
      <c r="AM409" s="402"/>
      <c r="AN409" s="402"/>
      <c r="AO409" s="402"/>
      <c r="AP409" s="402"/>
      <c r="AQ409" s="402"/>
      <c r="AR409" s="402"/>
      <c r="AS409" s="402"/>
      <c r="AT409" s="402"/>
      <c r="AU409" s="402"/>
      <c r="AV409" s="402"/>
      <c r="AW409" s="402"/>
      <c r="AX409" s="402"/>
      <c r="AY409" s="402"/>
      <c r="AZ409" s="402"/>
      <c r="BA409" s="402"/>
      <c r="BB409" s="402"/>
      <c r="BC409" s="402"/>
      <c r="BD409" s="402"/>
      <c r="BE409" s="402"/>
      <c r="BF409" s="402"/>
      <c r="BG409" s="402"/>
      <c r="BH409" s="402"/>
      <c r="BI409" s="402"/>
      <c r="BJ409" s="402"/>
      <c r="BK409" s="402"/>
      <c r="BL409" s="402"/>
      <c r="BM409" s="402"/>
      <c r="BN409" s="402"/>
      <c r="BO409" s="402"/>
    </row>
    <row r="410" spans="1:67" ht="30">
      <c r="A410" s="385" t="s">
        <v>16</v>
      </c>
      <c r="B410" s="386" t="str">
        <f>IF('1 Budgetskema (UDFYLDES)'!F399="","",'1 Budgetskema (UDFYLDES)'!F399)</f>
        <v/>
      </c>
      <c r="C410" s="441" t="s">
        <v>399</v>
      </c>
      <c r="D410" s="385"/>
      <c r="E410" s="444" t="s">
        <v>17</v>
      </c>
      <c r="F410" s="442" t="str">
        <f>IFERROR(IF(NOT(ISERROR(MATCH(B409,{"ABER"},0))),INDEX(ABER_Tilskudsprocent_liste[#All],MATCH(B410,ABER_Tilskudsprocent_liste[[#All],[Typer af projekter og aktiviteter/ virksomhedsstørrelse]],0),MATCH(Z412,ABER_Tilskudsprocent_liste[#Headers],0)),IF(NOT(ISERROR(MATCH(B409,{"GBER"},0))),INDEX(GEBER_Tilskudsprocent_liste[#All],MATCH(B410,GEBER_Tilskudsprocent_liste[[#All],[Typer af projekter og aktiviteter/ virksomhedsstørrelse]],0),MATCH(Z412,GEBER_Tilskudsprocent_liste[#Headers],0)),IF(NOT(ISERROR(MATCH(B409,{"FIBER"},0))),INDEX(FIBER_Tilskudsprocent_liste[#All],MATCH(B410,FIBER_Tilskudsprocent_liste[[#All],[Typer af projekter og aktiviteter/ virksomhedsstørrelse]],0),MATCH(Z412,FIBER_Tilskudsprocent_liste[#Headers],0)),IF(NOT(ISERROR(MATCH(B409,{"Ej statsstøtte"},0))),INDEX(Liste_Ej_statsstøtte[#All],MATCH(B410,Liste_Ej_statsstøtte[[#All],[Typer af projekter og aktiviteter/ virksomhedsstørrelse]],0),MATCH(Z412,Liste_Ej_statsstøtte[#Headers],0)),"")))),"")</f>
        <v/>
      </c>
      <c r="G410" s="433" t="s">
        <v>119</v>
      </c>
      <c r="H410" s="491"/>
      <c r="I410" s="478" t="s">
        <v>122</v>
      </c>
      <c r="J410" s="478"/>
      <c r="K410" s="457"/>
      <c r="L410" s="457"/>
      <c r="M410" s="457"/>
      <c r="N410" s="457"/>
      <c r="O410" s="457"/>
      <c r="P410" s="457"/>
      <c r="Q410" s="313"/>
      <c r="R410" s="294"/>
      <c r="S410" s="460"/>
      <c r="T410" s="555" t="s">
        <v>349</v>
      </c>
      <c r="U410" s="555" t="s">
        <v>349</v>
      </c>
      <c r="V410" s="555" t="s">
        <v>349</v>
      </c>
      <c r="W410" s="555" t="s">
        <v>349</v>
      </c>
      <c r="X410" s="555" t="s">
        <v>349</v>
      </c>
      <c r="Y410" s="464" t="s">
        <v>349</v>
      </c>
      <c r="Z410" s="464" t="s">
        <v>349</v>
      </c>
      <c r="AA410" s="464" t="s">
        <v>349</v>
      </c>
      <c r="AB410" s="464" t="s">
        <v>349</v>
      </c>
      <c r="AC410" s="464" t="s">
        <v>349</v>
      </c>
      <c r="AD410" s="464" t="s">
        <v>349</v>
      </c>
      <c r="AE410" s="464" t="s">
        <v>349</v>
      </c>
      <c r="AF410" s="464" t="s">
        <v>349</v>
      </c>
      <c r="AG410" s="464" t="s">
        <v>349</v>
      </c>
      <c r="AH410" s="464" t="s">
        <v>349</v>
      </c>
      <c r="AI410" s="464" t="s">
        <v>349</v>
      </c>
      <c r="AJ410" s="391"/>
      <c r="AK410" s="402"/>
      <c r="AL410" s="402"/>
      <c r="AM410" s="402"/>
      <c r="AN410" s="402"/>
      <c r="AO410" s="402"/>
      <c r="AP410" s="402"/>
      <c r="AQ410" s="402"/>
      <c r="AR410" s="402"/>
      <c r="AS410" s="402"/>
      <c r="AT410" s="402"/>
      <c r="AU410" s="402"/>
      <c r="AV410" s="402"/>
      <c r="AW410" s="402"/>
      <c r="AX410" s="402"/>
      <c r="AY410" s="402"/>
      <c r="AZ410" s="402"/>
      <c r="BA410" s="402"/>
      <c r="BB410" s="402"/>
      <c r="BC410" s="402"/>
      <c r="BD410" s="402"/>
      <c r="BE410" s="402"/>
      <c r="BF410" s="402"/>
      <c r="BG410" s="402"/>
      <c r="BH410" s="402"/>
      <c r="BI410" s="402"/>
      <c r="BJ410" s="402"/>
      <c r="BK410" s="402"/>
      <c r="BL410" s="402"/>
      <c r="BM410" s="402"/>
      <c r="BN410" s="402"/>
      <c r="BO410" s="402"/>
    </row>
    <row r="411" spans="1:67" ht="15">
      <c r="A411" s="439" t="s">
        <v>394</v>
      </c>
      <c r="B411" s="441" t="str">
        <f>IF('1 Budgetskema (UDFYLDES)'!B399="","",'1 Budgetskema (UDFYLDES)'!B399)</f>
        <v/>
      </c>
      <c r="C411" s="440" t="str">
        <f>IF('1 Budgetskema (UDFYLDES)'!$A399="","",'1 Budgetskema (UDFYLDES)'!$A399)</f>
        <v/>
      </c>
      <c r="D411" s="385"/>
      <c r="E411" s="444"/>
      <c r="F411" s="443" t="str">
        <f>IFERROR(IF(NOT(ISERROR(MATCH(B409,{"ABER"},0))),INDEX(ABER_Tilskudsprocent_liste[#All],MATCH(B410,ABER_Tilskudsprocent_liste[[#All],[Typer af projekter og aktiviteter/ virksomhedsstørrelse]],0),MATCH(Z412,ABER_Tilskudsprocent_liste[#Headers],0)),IF(NOT(ISERROR(MATCH(B409,{"GBER"},0))),INDEX(GEBER_Tilskudsprocent_liste[#All],MATCH(B410,GEBER_Tilskudsprocent_liste[[#All],[Typer af projekter og aktiviteter/ virksomhedsstørrelse]],0),MATCH(Z412,GEBER_Tilskudsprocent_liste[#Headers],0)),IF(NOT(ISERROR(MATCH(B409,{"FIBER"},0))),INDEX(FIBER_Tilskudsprocent_liste[#All],MATCH(B410,FIBER_Tilskudsprocent_liste[[#All],[Typer af projekter og aktiviteter/ virksomhedsstørrelse]],0),MATCH(Z412,FIBER_Tilskudsprocent_liste[#Headers],0)),IF(NOT(ISERROR(MATCH(B409,{"Ej statsstøtte"},0))),INDEX(Liste_Ej_statsstøtte[#All],MATCH(B410,Liste_Ej_statsstøtte[[#All],[Typer af projekter og aktiviteter/ virksomhedsstørrelse]],0),MATCH(Z412,Liste_Ej_statsstøtte[#Headers],0)),"")))),"")</f>
        <v/>
      </c>
      <c r="G411" s="435" t="str">
        <f>IFERROR(IF(E422*(1-F411)-C423&lt;0,F411-((E422*F411+C423)-E422)/E422,""),"")</f>
        <v/>
      </c>
      <c r="H411" s="435" t="str">
        <f>IFERROR(IF(D423&lt;&gt;0,IF(D423=E422,0,IF(C423&gt;0,(F411-D423/E422)-G411,"HA")),IF(E422*(1-F411)-C423&lt;0,((F411-((E422*F411+C423+D423)-E422)/E422)),"")),"")</f>
        <v/>
      </c>
      <c r="I411" s="482" t="e">
        <f>H411-G412</f>
        <v>#VALUE!</v>
      </c>
      <c r="J411" s="478"/>
      <c r="K411" s="457"/>
      <c r="L411" s="457"/>
      <c r="M411" s="457"/>
      <c r="N411" s="457"/>
      <c r="O411" s="457"/>
      <c r="P411" s="457"/>
      <c r="Q411" s="313"/>
      <c r="R411" s="294"/>
      <c r="S411" s="460"/>
      <c r="T411" s="473" t="s">
        <v>121</v>
      </c>
      <c r="U411" s="473" t="s">
        <v>120</v>
      </c>
      <c r="V411" s="468" t="s">
        <v>118</v>
      </c>
      <c r="W411" s="468" t="s">
        <v>117</v>
      </c>
      <c r="X411" s="468" t="s">
        <v>105</v>
      </c>
      <c r="Y411" s="247"/>
      <c r="Z411" s="295" t="s">
        <v>102</v>
      </c>
      <c r="AA411" s="295" t="s">
        <v>100</v>
      </c>
      <c r="AB411" s="464" t="s">
        <v>209</v>
      </c>
      <c r="AC411" s="247"/>
      <c r="AD411" s="247"/>
      <c r="AE411" s="247"/>
      <c r="AF411" s="247"/>
      <c r="AG411" s="247"/>
      <c r="AH411" s="457"/>
      <c r="AI411" s="247"/>
      <c r="AJ411" s="391"/>
      <c r="AK411" s="402"/>
      <c r="AL411" s="402"/>
      <c r="AM411" s="402"/>
      <c r="AN411" s="402"/>
      <c r="AO411" s="402"/>
      <c r="AP411" s="402"/>
      <c r="AQ411" s="402"/>
      <c r="AR411" s="402"/>
      <c r="AS411" s="402"/>
      <c r="AT411" s="402"/>
      <c r="AU411" s="402"/>
      <c r="AV411" s="402"/>
      <c r="AW411" s="402"/>
      <c r="AX411" s="402"/>
      <c r="AY411" s="402"/>
      <c r="AZ411" s="402"/>
      <c r="BA411" s="402"/>
      <c r="BB411" s="402"/>
      <c r="BC411" s="402"/>
      <c r="BD411" s="402"/>
      <c r="BE411" s="402"/>
      <c r="BF411" s="402"/>
      <c r="BG411" s="402"/>
      <c r="BH411" s="402"/>
      <c r="BI411" s="402"/>
      <c r="BJ411" s="402"/>
      <c r="BK411" s="402"/>
      <c r="BL411" s="402"/>
      <c r="BM411" s="402"/>
      <c r="BN411" s="402"/>
      <c r="BO411" s="402"/>
    </row>
    <row r="412" spans="1:67" ht="15.75" thickBot="1">
      <c r="A412" s="392"/>
      <c r="B412" s="380" t="s">
        <v>57</v>
      </c>
      <c r="C412" s="379" t="s">
        <v>427</v>
      </c>
      <c r="D412" s="379" t="s">
        <v>428</v>
      </c>
      <c r="E412" s="412" t="s">
        <v>0</v>
      </c>
      <c r="F412" s="379" t="s">
        <v>9</v>
      </c>
      <c r="G412" s="560" t="e">
        <f>F411-D423/E422</f>
        <v>#VALUE!</v>
      </c>
      <c r="H412" s="431"/>
      <c r="I412" s="475"/>
      <c r="J412" s="475"/>
      <c r="K412" s="304"/>
      <c r="L412" s="304"/>
      <c r="M412" s="304"/>
      <c r="N412" s="304"/>
      <c r="O412" s="304"/>
      <c r="P412" s="305"/>
      <c r="Q412" s="314"/>
      <c r="R412" s="286"/>
      <c r="S412" s="286"/>
      <c r="T412" s="473"/>
      <c r="U412" s="473"/>
      <c r="V412" s="468"/>
      <c r="W412" s="468"/>
      <c r="X412" s="473"/>
      <c r="Y412" s="460"/>
      <c r="Z412" s="286" t="str">
        <f>CONCATENATE(F408," - ",AA412)</f>
        <v xml:space="preserve"> - </v>
      </c>
      <c r="AA412" s="376" t="str">
        <f>F409</f>
        <v/>
      </c>
      <c r="AB412" s="376"/>
      <c r="AC412" s="247"/>
      <c r="AD412" s="247"/>
      <c r="AE412" s="247"/>
      <c r="AF412" s="247"/>
      <c r="AG412" s="247"/>
      <c r="AH412" s="457"/>
      <c r="AI412" s="247"/>
      <c r="AJ412" s="391"/>
      <c r="AK412" s="402"/>
      <c r="AL412" s="402"/>
      <c r="AM412" s="402"/>
      <c r="AN412" s="402"/>
      <c r="AO412" s="402"/>
      <c r="AP412" s="402"/>
      <c r="AQ412" s="402"/>
      <c r="AR412" s="402"/>
      <c r="AS412" s="402"/>
      <c r="AT412" s="402"/>
      <c r="AU412" s="402"/>
      <c r="AV412" s="402"/>
      <c r="AW412" s="402"/>
      <c r="AX412" s="402"/>
      <c r="AY412" s="402"/>
      <c r="AZ412" s="402"/>
      <c r="BA412" s="402"/>
      <c r="BB412" s="402"/>
      <c r="BC412" s="402"/>
      <c r="BD412" s="402"/>
      <c r="BE412" s="402"/>
      <c r="BF412" s="402"/>
      <c r="BG412" s="402"/>
      <c r="BH412" s="402"/>
      <c r="BI412" s="402"/>
      <c r="BJ412" s="402"/>
      <c r="BK412" s="402"/>
      <c r="BL412" s="402"/>
      <c r="BM412" s="402"/>
      <c r="BN412" s="402"/>
      <c r="BO412" s="402"/>
    </row>
    <row r="413" spans="1:67" ht="15" customHeight="1">
      <c r="A413" s="267" t="s">
        <v>54</v>
      </c>
      <c r="B413" s="277">
        <f>IFERROR(IF(E413=0,0,X413),0)</f>
        <v>0</v>
      </c>
      <c r="C413" s="276">
        <f t="shared" ref="C413:C419" si="96">IFERROR(E413-B413,0)</f>
        <v>0</v>
      </c>
      <c r="D413" s="276"/>
      <c r="E413" s="278">
        <f>'1 Budgetskema (UDFYLDES)'!B407</f>
        <v>0</v>
      </c>
      <c r="F413" s="18">
        <f>SUM('1 Budgetskema (UDFYLDES)'!D406:AV406)</f>
        <v>0</v>
      </c>
      <c r="G413" s="437"/>
      <c r="H413" s="489"/>
      <c r="I413" s="471"/>
      <c r="J413" s="471"/>
      <c r="K413" s="296"/>
      <c r="L413" s="296"/>
      <c r="M413" s="296"/>
      <c r="N413" s="296"/>
      <c r="O413" s="299"/>
      <c r="P413" s="308"/>
      <c r="Q413" s="285"/>
      <c r="R413" s="286"/>
      <c r="S413" s="286"/>
      <c r="T413" s="473" t="e">
        <f>((F$411-((E$422*F$411+C$423)-E$422)/E$422))*E413</f>
        <v>#VALUE!</v>
      </c>
      <c r="U413" s="569" t="e">
        <f>F$426*E413</f>
        <v>#VALUE!</v>
      </c>
      <c r="V413" s="473">
        <f>IFERROR(IF(E413=0,0,E413*G$411),0)</f>
        <v>0</v>
      </c>
      <c r="W413" s="468">
        <f>IF(E413=0,0,E413*F$410)</f>
        <v>0</v>
      </c>
      <c r="X413" s="468">
        <f t="shared" ref="X413:X422" si="97">IF(NOT(ISERROR(MATCH("Selvfinansieret",B$409,0))),0,IF(NOT(ISERROR(MATCH(B$409,AI$570:AI$572,0))),E413,IF(AND(D$423=0,C$423=0),W413,IF(AND(D$423&gt;0,C$423=0),U413,IF(AND(D$423&gt;0,C$423&gt;0,U413=0),0,IF(AND(V413&lt;&gt;0,V413&lt;U413),V413,U413))))))</f>
        <v>0</v>
      </c>
      <c r="Y413" s="247"/>
      <c r="Z413" s="247"/>
      <c r="AA413" s="247"/>
      <c r="AB413" s="376"/>
      <c r="AC413" s="247"/>
      <c r="AD413" s="247"/>
      <c r="AE413" s="247"/>
      <c r="AF413" s="247"/>
      <c r="AG413" s="247"/>
      <c r="AH413" s="247"/>
      <c r="AI413" s="247"/>
      <c r="AJ413" s="391"/>
      <c r="AK413" s="402"/>
      <c r="AL413" s="402"/>
      <c r="AM413" s="402"/>
      <c r="AN413" s="402"/>
      <c r="AO413" s="402"/>
      <c r="AP413" s="402"/>
      <c r="AQ413" s="402"/>
      <c r="AR413" s="402"/>
      <c r="AS413" s="402"/>
      <c r="AT413" s="402"/>
      <c r="AU413" s="402"/>
      <c r="AV413" s="402"/>
      <c r="AW413" s="402"/>
      <c r="AX413" s="402"/>
      <c r="AY413" s="402"/>
      <c r="AZ413" s="402"/>
      <c r="BA413" s="402"/>
      <c r="BB413" s="402"/>
      <c r="BC413" s="402"/>
      <c r="BD413" s="402"/>
      <c r="BE413" s="402"/>
      <c r="BF413" s="402"/>
      <c r="BG413" s="402"/>
      <c r="BH413" s="402"/>
      <c r="BI413" s="402"/>
      <c r="BJ413" s="402"/>
      <c r="BK413" s="402"/>
      <c r="BL413" s="402"/>
      <c r="BM413" s="402"/>
      <c r="BN413" s="402"/>
      <c r="BO413" s="402"/>
    </row>
    <row r="414" spans="1:67" ht="15" customHeight="1">
      <c r="A414" s="194" t="s">
        <v>3</v>
      </c>
      <c r="B414" s="277">
        <f>IFERROR(IF(E414=0,0,X414),0)</f>
        <v>0</v>
      </c>
      <c r="C414" s="277">
        <f t="shared" si="96"/>
        <v>0</v>
      </c>
      <c r="D414" s="277"/>
      <c r="E414" s="66">
        <f>'1 Budgetskema (UDFYLDES)'!B411</f>
        <v>0</v>
      </c>
      <c r="F414" s="68"/>
      <c r="G414" s="437"/>
      <c r="H414" s="489"/>
      <c r="I414" s="471"/>
      <c r="J414" s="471"/>
      <c r="K414" s="296"/>
      <c r="L414" s="296"/>
      <c r="M414" s="296"/>
      <c r="N414" s="296"/>
      <c r="O414" s="299"/>
      <c r="P414" s="309"/>
      <c r="Q414" s="315"/>
      <c r="R414" s="311"/>
      <c r="S414" s="286"/>
      <c r="T414" s="473" t="e">
        <f t="shared" ref="T414:T422" si="98">((F$411-((E$422*F$411+C$423)-E$422)/E$422))*E414</f>
        <v>#VALUE!</v>
      </c>
      <c r="U414" s="569" t="e">
        <f t="shared" ref="U414:U422" si="99">F$426*E414</f>
        <v>#VALUE!</v>
      </c>
      <c r="V414" s="473">
        <f t="shared" ref="V414:V422" si="100">IFERROR(IF(E414=0,0,E414*G$411),0)</f>
        <v>0</v>
      </c>
      <c r="W414" s="468">
        <f t="shared" ref="W414:W421" si="101">IF(E414=0,0,E414*F$410)</f>
        <v>0</v>
      </c>
      <c r="X414" s="468">
        <f t="shared" si="97"/>
        <v>0</v>
      </c>
      <c r="Y414" s="247"/>
      <c r="Z414" s="286"/>
      <c r="AA414" s="286"/>
      <c r="AB414" s="376"/>
      <c r="AC414" s="247"/>
      <c r="AD414" s="767" t="s">
        <v>101</v>
      </c>
      <c r="AE414" s="767"/>
      <c r="AF414" s="767"/>
      <c r="AG414" s="247"/>
      <c r="AH414" s="247"/>
      <c r="AI414" s="247"/>
      <c r="AJ414" s="391"/>
      <c r="AK414" s="402"/>
      <c r="AL414" s="402"/>
      <c r="AM414" s="402"/>
      <c r="AN414" s="402"/>
      <c r="AO414" s="402"/>
      <c r="AP414" s="402"/>
      <c r="AQ414" s="402"/>
      <c r="AR414" s="402"/>
      <c r="AS414" s="402"/>
      <c r="AT414" s="402"/>
      <c r="AU414" s="402"/>
      <c r="AV414" s="402"/>
      <c r="AW414" s="402"/>
      <c r="AX414" s="402"/>
      <c r="AY414" s="402"/>
      <c r="AZ414" s="402"/>
      <c r="BA414" s="402"/>
      <c r="BB414" s="402"/>
      <c r="BC414" s="402"/>
      <c r="BD414" s="402"/>
      <c r="BE414" s="402"/>
      <c r="BF414" s="402"/>
      <c r="BG414" s="402"/>
      <c r="BH414" s="402"/>
      <c r="BI414" s="402"/>
      <c r="BJ414" s="402"/>
      <c r="BK414" s="402"/>
      <c r="BL414" s="402"/>
      <c r="BM414" s="402"/>
      <c r="BN414" s="402"/>
      <c r="BO414" s="402"/>
    </row>
    <row r="415" spans="1:67" ht="15" customHeight="1">
      <c r="A415" s="194" t="s">
        <v>56</v>
      </c>
      <c r="B415" s="277">
        <f t="shared" ref="B415:B419" si="102">IFERROR(IF(E415=0,0,X415),0)</f>
        <v>0</v>
      </c>
      <c r="C415" s="277">
        <f t="shared" si="96"/>
        <v>0</v>
      </c>
      <c r="D415" s="277"/>
      <c r="E415" s="66">
        <f>'1 Budgetskema (UDFYLDES)'!B413</f>
        <v>0</v>
      </c>
      <c r="F415" s="68"/>
      <c r="G415" s="437"/>
      <c r="H415" s="489"/>
      <c r="I415" s="471"/>
      <c r="J415" s="471"/>
      <c r="K415" s="296"/>
      <c r="L415" s="296"/>
      <c r="M415" s="296"/>
      <c r="N415" s="296"/>
      <c r="O415" s="299"/>
      <c r="P415" s="309"/>
      <c r="Q415" s="315"/>
      <c r="R415" s="311"/>
      <c r="S415" s="286"/>
      <c r="T415" s="473" t="e">
        <f t="shared" si="98"/>
        <v>#VALUE!</v>
      </c>
      <c r="U415" s="569" t="e">
        <f t="shared" si="99"/>
        <v>#VALUE!</v>
      </c>
      <c r="V415" s="473">
        <f t="shared" si="100"/>
        <v>0</v>
      </c>
      <c r="W415" s="468">
        <f t="shared" si="101"/>
        <v>0</v>
      </c>
      <c r="X415" s="468">
        <f t="shared" si="97"/>
        <v>0</v>
      </c>
      <c r="Y415" s="247"/>
      <c r="Z415" s="286"/>
      <c r="AA415" s="286"/>
      <c r="AB415" s="376"/>
      <c r="AC415" s="247"/>
      <c r="AD415" s="247"/>
      <c r="AE415" s="247"/>
      <c r="AF415" s="247"/>
      <c r="AG415" s="247"/>
      <c r="AH415" s="247"/>
      <c r="AI415" s="247"/>
      <c r="AJ415" s="391"/>
      <c r="AK415" s="402"/>
      <c r="AL415" s="402"/>
      <c r="AM415" s="402"/>
      <c r="AN415" s="402"/>
      <c r="AO415" s="402"/>
      <c r="AP415" s="402"/>
      <c r="AQ415" s="402"/>
      <c r="AR415" s="402"/>
      <c r="AS415" s="402"/>
      <c r="AT415" s="402"/>
      <c r="AU415" s="402"/>
      <c r="AV415" s="402"/>
      <c r="AW415" s="402"/>
      <c r="AX415" s="402"/>
      <c r="AY415" s="402"/>
      <c r="AZ415" s="402"/>
      <c r="BA415" s="402"/>
      <c r="BB415" s="402"/>
      <c r="BC415" s="402"/>
      <c r="BD415" s="402"/>
      <c r="BE415" s="402"/>
      <c r="BF415" s="402"/>
      <c r="BG415" s="402"/>
      <c r="BH415" s="402"/>
      <c r="BI415" s="402"/>
      <c r="BJ415" s="402"/>
      <c r="BK415" s="402"/>
      <c r="BL415" s="402"/>
      <c r="BM415" s="402"/>
      <c r="BN415" s="402"/>
      <c r="BO415" s="402"/>
    </row>
    <row r="416" spans="1:67" ht="15" customHeight="1">
      <c r="A416" s="194" t="s">
        <v>24</v>
      </c>
      <c r="B416" s="277">
        <f t="shared" si="102"/>
        <v>0</v>
      </c>
      <c r="C416" s="277">
        <f t="shared" si="96"/>
        <v>0</v>
      </c>
      <c r="D416" s="277"/>
      <c r="E416" s="66">
        <f>'1 Budgetskema (UDFYLDES)'!B415</f>
        <v>0</v>
      </c>
      <c r="F416" s="68"/>
      <c r="G416" s="437"/>
      <c r="H416" s="489"/>
      <c r="I416" s="471"/>
      <c r="J416" s="471"/>
      <c r="K416" s="296"/>
      <c r="L416" s="296"/>
      <c r="M416" s="296"/>
      <c r="N416" s="296"/>
      <c r="O416" s="299"/>
      <c r="P416" s="309"/>
      <c r="Q416" s="315"/>
      <c r="R416" s="311"/>
      <c r="S416" s="286"/>
      <c r="T416" s="473" t="e">
        <f t="shared" si="98"/>
        <v>#VALUE!</v>
      </c>
      <c r="U416" s="569" t="e">
        <f t="shared" si="99"/>
        <v>#VALUE!</v>
      </c>
      <c r="V416" s="473">
        <f t="shared" si="100"/>
        <v>0</v>
      </c>
      <c r="W416" s="468">
        <f t="shared" si="101"/>
        <v>0</v>
      </c>
      <c r="X416" s="468">
        <f t="shared" si="97"/>
        <v>0</v>
      </c>
      <c r="Y416" s="247"/>
      <c r="Z416" s="286"/>
      <c r="AA416" s="286"/>
      <c r="AB416" s="464" t="s">
        <v>114</v>
      </c>
      <c r="AC416" s="464" t="s">
        <v>208</v>
      </c>
      <c r="AD416" s="464" t="s">
        <v>88</v>
      </c>
      <c r="AE416" s="464" t="s">
        <v>108</v>
      </c>
      <c r="AF416" s="464" t="s">
        <v>89</v>
      </c>
      <c r="AG416" s="464" t="s">
        <v>106</v>
      </c>
      <c r="AH416" s="464" t="s">
        <v>110</v>
      </c>
      <c r="AI416" s="464" t="s">
        <v>398</v>
      </c>
      <c r="AJ416" s="391"/>
      <c r="AK416" s="402"/>
      <c r="AL416" s="402"/>
      <c r="AM416" s="402"/>
      <c r="AN416" s="402"/>
      <c r="AO416" s="402"/>
      <c r="AP416" s="402"/>
      <c r="AQ416" s="402"/>
      <c r="AR416" s="402"/>
      <c r="AS416" s="402"/>
      <c r="AT416" s="402"/>
      <c r="AU416" s="402"/>
      <c r="AV416" s="402"/>
      <c r="AW416" s="402"/>
      <c r="AX416" s="402"/>
      <c r="AY416" s="402"/>
      <c r="AZ416" s="402"/>
      <c r="BA416" s="402"/>
      <c r="BB416" s="402"/>
      <c r="BC416" s="402"/>
      <c r="BD416" s="402"/>
      <c r="BE416" s="402"/>
      <c r="BF416" s="402"/>
      <c r="BG416" s="402"/>
      <c r="BH416" s="402"/>
      <c r="BI416" s="402"/>
      <c r="BJ416" s="402"/>
      <c r="BK416" s="402"/>
      <c r="BL416" s="402"/>
      <c r="BM416" s="402"/>
      <c r="BN416" s="402"/>
      <c r="BO416" s="402"/>
    </row>
    <row r="417" spans="1:67" ht="15" customHeight="1" thickBot="1">
      <c r="A417" s="194" t="s">
        <v>2</v>
      </c>
      <c r="B417" s="277">
        <f t="shared" si="102"/>
        <v>0</v>
      </c>
      <c r="C417" s="277">
        <f t="shared" si="96"/>
        <v>0</v>
      </c>
      <c r="D417" s="277"/>
      <c r="E417" s="66">
        <f>'1 Budgetskema (UDFYLDES)'!B417</f>
        <v>0</v>
      </c>
      <c r="F417" s="68"/>
      <c r="G417" s="437"/>
      <c r="H417" s="489"/>
      <c r="I417" s="471"/>
      <c r="J417" s="471"/>
      <c r="K417" s="296"/>
      <c r="L417" s="296"/>
      <c r="M417" s="296"/>
      <c r="N417" s="296"/>
      <c r="O417" s="299"/>
      <c r="P417" s="309"/>
      <c r="Q417" s="315"/>
      <c r="R417" s="311"/>
      <c r="S417" s="286"/>
      <c r="T417" s="473" t="e">
        <f t="shared" si="98"/>
        <v>#VALUE!</v>
      </c>
      <c r="U417" s="569" t="e">
        <f t="shared" si="99"/>
        <v>#VALUE!</v>
      </c>
      <c r="V417" s="473">
        <f t="shared" si="100"/>
        <v>0</v>
      </c>
      <c r="W417" s="468">
        <f>IF(E417=0,0,E417*F$410)</f>
        <v>0</v>
      </c>
      <c r="X417" s="468">
        <f t="shared" si="97"/>
        <v>0</v>
      </c>
      <c r="Y417" s="247"/>
      <c r="Z417" s="376" t="str">
        <f>IF(OR('1 Budgetskema (UDFYLDES)'!$B399="",'1 Budgetskema (UDFYLDES)'!$C399=""),"","Lille virksomhed")</f>
        <v/>
      </c>
      <c r="AA417" s="376" t="s">
        <v>98</v>
      </c>
      <c r="AB417" s="376" t="s">
        <v>90</v>
      </c>
      <c r="AC417" s="376" t="s">
        <v>390</v>
      </c>
      <c r="AD417" s="376" t="str">
        <f>IF('1 Budgetskema (UDFYLDES)'!$D399="","",IF('1 Budgetskema (UDFYLDES)'!$D399="Forsknings- og videnformidlingsinstitution","Forskning","Videnudvekslings- og informationsaktioner"))</f>
        <v/>
      </c>
      <c r="AE417" s="376" t="str">
        <f>IF('1 Budgetskema (UDFYLDES)'!$D399="","",IF('1 Budgetskema (UDFYLDES)'!$D399="Forsknings- og videnformidlingsinstitution","","Grundforskning"))</f>
        <v/>
      </c>
      <c r="AF417" s="470" t="str">
        <f>IF('1 Budgetskema (UDFYLDES)'!$D399="","","Netværk i akvakulturerhvervet")</f>
        <v/>
      </c>
      <c r="AG417" s="457" t="str">
        <f>IF(NOT(ISERROR(MATCH("Selvfinansieret",B$409,0))),"",IF(NOT(ISERROR(MATCH(B$409,{"ABER"},0))),$AD417,IF(NOT(ISERROR(MATCH(B$409,{"GBER"},0))),$AE417,IF(NOT(ISERROR(MATCH(B$409,{"FIBER"},0))),$AF417,IF(NOT(ISERROR(MATCH(B$409,{"Ej statsstøtte"},0))),$AB417,IF(NOT(ISERROR(MATCH(B$409,{"De minimis (Landbrug)"},0))),$AC417,IF(NOT(ISERROR(MATCH(B$409,{"De minimis (Generel)"},0))),$AC417,IF(NOT(ISERROR(MATCH(B$409,{"De minimis (Fiskeri og akvakultur)"},0))),$AC417,""))))))))</f>
        <v/>
      </c>
      <c r="AH417" s="300" t="str">
        <f>IF('1 Budgetskema (UDFYLDES)'!$D399="","",IF('1 Budgetskema (UDFYLDES)'!$D399="Offentlig institution","Ej statsstøtte","ABER"))</f>
        <v/>
      </c>
      <c r="AI417" s="247" t="s">
        <v>88</v>
      </c>
      <c r="AJ417" s="391"/>
      <c r="AK417" s="402"/>
      <c r="AL417" s="402"/>
      <c r="AM417" s="402"/>
      <c r="AN417" s="402"/>
      <c r="AO417" s="402"/>
      <c r="AP417" s="402"/>
      <c r="AQ417" s="402"/>
      <c r="AR417" s="402"/>
      <c r="AS417" s="402"/>
      <c r="AT417" s="402"/>
      <c r="AU417" s="402"/>
      <c r="AV417" s="402"/>
      <c r="AW417" s="402"/>
      <c r="AX417" s="402"/>
      <c r="AY417" s="402"/>
      <c r="AZ417" s="402"/>
      <c r="BA417" s="402"/>
      <c r="BB417" s="402"/>
      <c r="BC417" s="402"/>
      <c r="BD417" s="402"/>
      <c r="BE417" s="402"/>
      <c r="BF417" s="402"/>
      <c r="BG417" s="402"/>
      <c r="BH417" s="402"/>
      <c r="BI417" s="402"/>
      <c r="BJ417" s="402"/>
      <c r="BK417" s="402"/>
      <c r="BL417" s="402"/>
      <c r="BM417" s="402"/>
      <c r="BN417" s="402"/>
      <c r="BO417" s="402"/>
    </row>
    <row r="418" spans="1:67" ht="15" customHeight="1">
      <c r="A418" s="194" t="s">
        <v>10</v>
      </c>
      <c r="B418" s="277">
        <f t="shared" si="102"/>
        <v>0</v>
      </c>
      <c r="C418" s="277">
        <f t="shared" si="96"/>
        <v>0</v>
      </c>
      <c r="D418" s="277"/>
      <c r="E418" s="66">
        <f>'1 Budgetskema (UDFYLDES)'!B419</f>
        <v>0</v>
      </c>
      <c r="F418" s="68"/>
      <c r="G418" s="437"/>
      <c r="H418" s="489"/>
      <c r="I418" s="471"/>
      <c r="J418" s="496" t="s">
        <v>400</v>
      </c>
      <c r="K418" s="497"/>
      <c r="L418" s="498"/>
      <c r="M418" s="296"/>
      <c r="N418" s="296"/>
      <c r="O418" s="299"/>
      <c r="P418" s="309"/>
      <c r="Q418" s="315"/>
      <c r="R418" s="311"/>
      <c r="S418" s="286"/>
      <c r="T418" s="473" t="e">
        <f t="shared" si="98"/>
        <v>#VALUE!</v>
      </c>
      <c r="U418" s="569" t="e">
        <f t="shared" si="99"/>
        <v>#VALUE!</v>
      </c>
      <c r="V418" s="473">
        <f t="shared" si="100"/>
        <v>0</v>
      </c>
      <c r="W418" s="468">
        <f t="shared" si="101"/>
        <v>0</v>
      </c>
      <c r="X418" s="468">
        <f t="shared" si="97"/>
        <v>0</v>
      </c>
      <c r="Y418" s="457"/>
      <c r="Z418" s="376" t="str">
        <f>IF(OR('1 Budgetskema (UDFYLDES)'!$B399="",'1 Budgetskema (UDFYLDES)'!$C399=""),"","Mellemstor virksomhed")</f>
        <v/>
      </c>
      <c r="AA418" s="376" t="s">
        <v>99</v>
      </c>
      <c r="AB418" s="376" t="s">
        <v>91</v>
      </c>
      <c r="AC418" s="2" t="s">
        <v>391</v>
      </c>
      <c r="AD418" s="376" t="str">
        <f>IF('1 Budgetskema (UDFYLDES)'!$D399="","",IF('1 Budgetskema (UDFYLDES)'!$D399="Forsknings- og videnformidlingsinstitution","Udvikling","Konsulentbistand"))</f>
        <v/>
      </c>
      <c r="AE418" s="376" t="str">
        <f>IF('1 Budgetskema (UDFYLDES)'!$D399="","",IF('1 Budgetskema (UDFYLDES)'!$D399="Forsknings- og videnformidlingsinstitution","","Industriel forskning"))</f>
        <v/>
      </c>
      <c r="AF418" s="470" t="str">
        <f>IF('1 Budgetskema (UDFYLDES)'!$D399="","","Konsulentbistand")</f>
        <v/>
      </c>
      <c r="AG418" s="457" t="str">
        <f>IF(NOT(ISERROR(MATCH("Selvfinansieret",B$409,0))),"",IF(NOT(ISERROR(MATCH(B$409,{"ABER"},0))),$AD418,IF(NOT(ISERROR(MATCH(B$409,{"GBER"},0))),$AE418,IF(NOT(ISERROR(MATCH(B$409,{"FIBER"},0))),$AF418,IF(NOT(ISERROR(MATCH(B$409,{"Ej statsstøtte"},0))),$AB418,IF(NOT(ISERROR(MATCH(B$409,{"De minimis (Landbrug)"},0))),$AC418,IF(NOT(ISERROR(MATCH(B$409,{"De minimis (Generel)"},0))),$AC418,IF(NOT(ISERROR(MATCH(B$409,{"De minimis (Fiskeri og akvakultur)"},0))),$AC418,""))))))))</f>
        <v/>
      </c>
      <c r="AH418" s="300" t="str">
        <f>IF('1 Budgetskema (UDFYLDES)'!$D399="","",IF('1 Budgetskema (UDFYLDES)'!$D399="Offentlig institution",$AI420,IF('1 Budgetskema (UDFYLDES)'!$D399="Forsknings- og videnformidlingsinstitution",$AI423,$AI418)))</f>
        <v/>
      </c>
      <c r="AI418" s="247" t="s">
        <v>108</v>
      </c>
      <c r="AJ418" s="391"/>
      <c r="AK418" s="402"/>
      <c r="AL418" s="402"/>
      <c r="AM418" s="402"/>
      <c r="AN418" s="402"/>
      <c r="AO418" s="402"/>
      <c r="AP418" s="402"/>
      <c r="AQ418" s="402"/>
      <c r="AR418" s="402"/>
      <c r="AS418" s="402"/>
      <c r="AT418" s="402"/>
      <c r="AU418" s="402"/>
      <c r="AV418" s="402"/>
      <c r="AW418" s="402"/>
      <c r="AX418" s="402"/>
      <c r="AY418" s="402"/>
      <c r="AZ418" s="402"/>
      <c r="BA418" s="402"/>
      <c r="BB418" s="402"/>
      <c r="BC418" s="402"/>
      <c r="BD418" s="402"/>
      <c r="BE418" s="402"/>
      <c r="BF418" s="402"/>
      <c r="BG418" s="402"/>
      <c r="BH418" s="402"/>
      <c r="BI418" s="402"/>
      <c r="BJ418" s="402"/>
      <c r="BK418" s="402"/>
      <c r="BL418" s="402"/>
      <c r="BM418" s="402"/>
      <c r="BN418" s="402"/>
      <c r="BO418" s="402"/>
    </row>
    <row r="419" spans="1:67" ht="15.75" customHeight="1">
      <c r="A419" s="194" t="s">
        <v>55</v>
      </c>
      <c r="B419" s="277">
        <f t="shared" si="102"/>
        <v>0</v>
      </c>
      <c r="C419" s="277">
        <f t="shared" si="96"/>
        <v>0</v>
      </c>
      <c r="D419" s="277"/>
      <c r="E419" s="66">
        <f>'1 Budgetskema (UDFYLDES)'!B421</f>
        <v>0</v>
      </c>
      <c r="F419" s="68"/>
      <c r="G419" s="437"/>
      <c r="H419" s="489"/>
      <c r="I419" s="471"/>
      <c r="J419" s="500" t="str">
        <f>IF(OR($B409=AI420,$B409=AI421,$B409=AI422),"","Ja")</f>
        <v>Ja</v>
      </c>
      <c r="K419" s="493" t="b">
        <f>AND($T$3,OR('1 Budgetskema (UDFYLDES)'!D401="Nej",'1 Budgetskema (UDFYLDES)'!D401=""))</f>
        <v>1</v>
      </c>
      <c r="L419" s="499"/>
      <c r="M419" s="296"/>
      <c r="N419" s="296"/>
      <c r="O419" s="299"/>
      <c r="P419" s="309"/>
      <c r="Q419" s="315"/>
      <c r="R419" s="311"/>
      <c r="S419" s="286"/>
      <c r="T419" s="473" t="e">
        <f t="shared" si="98"/>
        <v>#VALUE!</v>
      </c>
      <c r="U419" s="569" t="e">
        <f t="shared" si="99"/>
        <v>#VALUE!</v>
      </c>
      <c r="V419" s="473">
        <f t="shared" si="100"/>
        <v>0</v>
      </c>
      <c r="W419" s="468">
        <f t="shared" si="101"/>
        <v>0</v>
      </c>
      <c r="X419" s="468">
        <f t="shared" si="97"/>
        <v>0</v>
      </c>
      <c r="Y419" s="457"/>
      <c r="Z419" s="376" t="str">
        <f>IF(OR('1 Budgetskema (UDFYLDES)'!$B399="",'1 Budgetskema (UDFYLDES)'!$C399=""),"","Stor virksomhed")</f>
        <v/>
      </c>
      <c r="AA419" s="376"/>
      <c r="AB419" s="376" t="s">
        <v>92</v>
      </c>
      <c r="AC419" s="376" t="s">
        <v>206</v>
      </c>
      <c r="AD419" s="376" t="str">
        <f>IF('1 Budgetskema (UDFYLDES)'!$D399="","",IF('1 Budgetskema (UDFYLDES)'!$D399="Forsknings- og videnformidlingsinstitution","Videnudvekslings- og informationsaktioner","Fremstødsforanstaltninger"))</f>
        <v/>
      </c>
      <c r="AE419" s="376" t="str">
        <f>IF('1 Budgetskema (UDFYLDES)'!$D399="","",IF('1 Budgetskema (UDFYLDES)'!$D399="Forsknings- og videnformidlingsinstitution","","Eksperimentel udvikling"))</f>
        <v/>
      </c>
      <c r="AF419" s="472" t="str">
        <f>IF('1 Budgetskema (UDFYLDES)'!$D399="","","Afsætningsforanstaltninger")</f>
        <v/>
      </c>
      <c r="AG419" s="457" t="str">
        <f>IF(NOT(ISERROR(MATCH("Selvfinansieret",B$409,0))),"",IF(NOT(ISERROR(MATCH(B$409,{"ABER"},0))),$AD419,IF(NOT(ISERROR(MATCH(B$409,{"GBER"},0))),$AE419,IF(NOT(ISERROR(MATCH(B$409,{"FIBER"},0))),$AF419,IF(NOT(ISERROR(MATCH(B$409,{"Ej statsstøtte"},0))),$AB419,IF(NOT(ISERROR(MATCH(B$409,{"De minimis (Landbrug)"},0))),$AC419,IF(NOT(ISERROR(MATCH(B$409,{"De minimis (Generel)"},0))),$AC419,IF(NOT(ISERROR(MATCH(B$409,{"De minimis (Fiskeri og akvakultur)"},0))),$AC419,""))))))))</f>
        <v/>
      </c>
      <c r="AH419" s="300" t="str">
        <f>IF('1 Budgetskema (UDFYLDES)'!$D399="","",IF(OR('1 Budgetskema (UDFYLDES)'!$D399="Forsknings- og videnformidlingsinstitution",'1 Budgetskema (UDFYLDES)'!$D399="Stor virksomhed"),$AI420,IF('1 Budgetskema (UDFYLDES)'!$D399="Offentlig institution",$AI421,"FIBER")))</f>
        <v/>
      </c>
      <c r="AI419" s="247" t="s">
        <v>89</v>
      </c>
      <c r="AJ419" s="391"/>
      <c r="AK419" s="402"/>
      <c r="AL419" s="402"/>
      <c r="AM419" s="402"/>
      <c r="AN419" s="402"/>
      <c r="AO419" s="402"/>
      <c r="AP419" s="402"/>
      <c r="AQ419" s="402"/>
      <c r="AR419" s="402"/>
      <c r="AS419" s="402"/>
      <c r="AT419" s="402"/>
      <c r="AU419" s="402"/>
      <c r="AV419" s="402"/>
      <c r="AW419" s="402"/>
      <c r="AX419" s="402"/>
      <c r="AY419" s="402"/>
      <c r="AZ419" s="402"/>
      <c r="BA419" s="402"/>
      <c r="BB419" s="402"/>
      <c r="BC419" s="402"/>
      <c r="BD419" s="402"/>
      <c r="BE419" s="402"/>
      <c r="BF419" s="402"/>
      <c r="BG419" s="402"/>
      <c r="BH419" s="402"/>
      <c r="BI419" s="402"/>
      <c r="BJ419" s="402"/>
      <c r="BK419" s="402"/>
      <c r="BL419" s="402"/>
      <c r="BM419" s="402"/>
      <c r="BN419" s="402"/>
      <c r="BO419" s="402"/>
    </row>
    <row r="420" spans="1:67" ht="15" customHeight="1">
      <c r="A420" s="268" t="s">
        <v>13</v>
      </c>
      <c r="B420" s="66">
        <f>SUM(B413+B414+B415+B416-B417-B418+B419)</f>
        <v>0</v>
      </c>
      <c r="C420" s="66">
        <f>SUM(C413+C414+C415+C416-C417-C418+C419)</f>
        <v>0</v>
      </c>
      <c r="D420" s="66"/>
      <c r="E420" s="66">
        <f>SUM(B420:C420)</f>
        <v>0</v>
      </c>
      <c r="F420" s="188"/>
      <c r="G420" s="437"/>
      <c r="H420" s="489"/>
      <c r="I420" s="471"/>
      <c r="J420" s="500" t="str">
        <f>IF(OR($B409=AI420,$B409=AI421,$B409=AI422),"","Nej")</f>
        <v>Nej</v>
      </c>
      <c r="K420" s="493"/>
      <c r="L420" s="499"/>
      <c r="M420" s="296"/>
      <c r="N420" s="296"/>
      <c r="O420" s="301"/>
      <c r="P420" s="457"/>
      <c r="Q420" s="376"/>
      <c r="R420" s="376"/>
      <c r="S420" s="376"/>
      <c r="T420" s="473" t="e">
        <f t="shared" si="98"/>
        <v>#VALUE!</v>
      </c>
      <c r="U420" s="569" t="e">
        <f t="shared" si="99"/>
        <v>#VALUE!</v>
      </c>
      <c r="V420" s="473">
        <f t="shared" si="100"/>
        <v>0</v>
      </c>
      <c r="W420" s="468">
        <f t="shared" si="101"/>
        <v>0</v>
      </c>
      <c r="X420" s="468">
        <f t="shared" si="97"/>
        <v>0</v>
      </c>
      <c r="Y420" s="457"/>
      <c r="Z420" s="376" t="str">
        <f>IF(OR('1 Budgetskema (UDFYLDES)'!$B399="",'1 Budgetskema (UDFYLDES)'!$C399=""),"","Forsknings- og videnformidlingsinstitution")</f>
        <v/>
      </c>
      <c r="AA420" s="376"/>
      <c r="AB420" s="376" t="s">
        <v>93</v>
      </c>
      <c r="AC420" s="376" t="s">
        <v>85</v>
      </c>
      <c r="AD420" s="376" t="str">
        <f>IF('1 Budgetskema (UDFYLDES)'!$D399="","",IF(OR('1 Budgetskema (UDFYLDES)'!$D399="Forsknings- og videnformidlingsinstitution",'1 Budgetskema (UDFYLDES)'!$D399="Stor virksomhed"),"","Deltagelse i kvalitetsordninger"))</f>
        <v/>
      </c>
      <c r="AE420" s="376" t="str">
        <f>IF('1 Budgetskema (UDFYLDES)'!$D399="","",IF('1 Budgetskema (UDFYLDES)'!$D399="Forsknings- og videnformidlingsinstitution","","Gennemførlighedsundersøgelser"))</f>
        <v/>
      </c>
      <c r="AF420" s="462" t="str">
        <f>""</f>
        <v/>
      </c>
      <c r="AG420" s="457" t="str">
        <f>IF(NOT(ISERROR(MATCH("Selvfinansieret",B$409,0))),"",IF(NOT(ISERROR(MATCH(B$409,{"ABER"},0))),$AD420,IF(NOT(ISERROR(MATCH(B$409,{"GBER"},0))),$AE420,IF(NOT(ISERROR(MATCH(B$409,{"FIBER"},0))),$AF420,IF(NOT(ISERROR(MATCH(B$409,{"Ej statsstøtte"},0))),$AB420,IF(NOT(ISERROR(MATCH(B$409,{"De minimis (Landbrug)"},0))),$AC420,IF(NOT(ISERROR(MATCH(B$409,{"De minimis (Generel)"},0))),$AC420,IF(NOT(ISERROR(MATCH(B$409,{"De minimis (Fiskeri og akvakultur)"},0))),$AC420,""))))))))</f>
        <v/>
      </c>
      <c r="AH420" s="300" t="str">
        <f>IF('1 Budgetskema (UDFYLDES)'!$D399="","",IF(OR('1 Budgetskema (UDFYLDES)'!$D399="Forsknings- og videnformidlingsinstitution",'1 Budgetskema (UDFYLDES)'!$D399="Stor virksomhed"),$AI421,IF('1 Budgetskema (UDFYLDES)'!$D399="Offentlig institution",$AI422,"De minimis (Landbrug)")))</f>
        <v/>
      </c>
      <c r="AI420" s="247" t="s">
        <v>63</v>
      </c>
      <c r="AJ420" s="391"/>
      <c r="AK420" s="402"/>
      <c r="AL420" s="402"/>
      <c r="AM420" s="402"/>
      <c r="AN420" s="402"/>
      <c r="AO420" s="402"/>
      <c r="AP420" s="402"/>
      <c r="AQ420" s="402"/>
      <c r="AR420" s="402"/>
      <c r="AS420" s="402"/>
      <c r="AT420" s="402"/>
      <c r="AU420" s="402"/>
      <c r="AV420" s="402"/>
      <c r="AW420" s="402"/>
      <c r="AX420" s="402"/>
      <c r="AY420" s="402"/>
      <c r="AZ420" s="402"/>
      <c r="BA420" s="402"/>
      <c r="BB420" s="402"/>
      <c r="BC420" s="402"/>
      <c r="BD420" s="402"/>
      <c r="BE420" s="402"/>
      <c r="BF420" s="402"/>
      <c r="BG420" s="402"/>
      <c r="BH420" s="402"/>
      <c r="BI420" s="402"/>
      <c r="BJ420" s="402"/>
      <c r="BK420" s="402"/>
      <c r="BL420" s="402"/>
      <c r="BM420" s="402"/>
      <c r="BN420" s="402"/>
      <c r="BO420" s="402"/>
    </row>
    <row r="421" spans="1:67" ht="15.75" customHeight="1" thickBot="1">
      <c r="A421" s="269" t="s">
        <v>1</v>
      </c>
      <c r="B421" s="277">
        <f>IFERROR(IF(E421=0,0,X421),0)</f>
        <v>0</v>
      </c>
      <c r="C421" s="277">
        <f>IFERROR(E421-B421,0)</f>
        <v>0</v>
      </c>
      <c r="D421" s="277"/>
      <c r="E421" s="66">
        <f>'1 Budgetskema (UDFYLDES)'!B423</f>
        <v>0</v>
      </c>
      <c r="F421" s="68"/>
      <c r="G421" s="437"/>
      <c r="H421" s="489"/>
      <c r="I421" s="471"/>
      <c r="J421" s="500"/>
      <c r="K421" s="493"/>
      <c r="L421" s="499"/>
      <c r="M421" s="296"/>
      <c r="N421" s="296"/>
      <c r="O421" s="299"/>
      <c r="P421" s="457"/>
      <c r="Q421" s="376"/>
      <c r="R421" s="376"/>
      <c r="S421" s="376"/>
      <c r="T421" s="473" t="e">
        <f t="shared" si="98"/>
        <v>#VALUE!</v>
      </c>
      <c r="U421" s="569" t="e">
        <f t="shared" si="99"/>
        <v>#VALUE!</v>
      </c>
      <c r="V421" s="473">
        <f t="shared" si="100"/>
        <v>0</v>
      </c>
      <c r="W421" s="468">
        <f t="shared" si="101"/>
        <v>0</v>
      </c>
      <c r="X421" s="468">
        <f t="shared" si="97"/>
        <v>0</v>
      </c>
      <c r="Y421" s="457"/>
      <c r="Z421" s="376" t="str">
        <f>IF(OR('1 Budgetskema (UDFYLDES)'!$B399="",'1 Budgetskema (UDFYLDES)'!$C399=""),"","Offentlig institution")</f>
        <v/>
      </c>
      <c r="AA421" s="376"/>
      <c r="AB421" s="376" t="s">
        <v>360</v>
      </c>
      <c r="AC421" s="376" t="s">
        <v>384</v>
      </c>
      <c r="AD421" s="376" t="str">
        <f>IF('1 Budgetskema (UDFYLDES)'!$D399="","",IF(OR('1 Budgetskema (UDFYLDES)'!$D399="Forsknings- og videnformidlingsinstitution",'1 Budgetskema (UDFYLDES)'!$D399="Stor virksomhed"),"","Ny Deltagelse i kvalitetsordninger"))</f>
        <v/>
      </c>
      <c r="AE421" s="376" t="str">
        <f>IF('1 Budgetskema (UDFYLDES)'!$D399="","",IF('1 Budgetskema (UDFYLDES)'!$D399="Forsknings- og videnformidlingsinstitution","","Uddannelse"))</f>
        <v/>
      </c>
      <c r="AF421" s="462" t="str">
        <f>""</f>
        <v/>
      </c>
      <c r="AG421" s="457" t="str">
        <f>IF(NOT(ISERROR(MATCH("Selvfinansieret",B$409,0))),"",IF(NOT(ISERROR(MATCH(B$409,{"ABER"},0))),$AD421,IF(NOT(ISERROR(MATCH(B$409,{"GBER"},0))),$AE421,IF(NOT(ISERROR(MATCH(B$409,{"FIBER"},0))),$AF421,IF(NOT(ISERROR(MATCH(B$409,{"Ej statsstøtte"},0))),$AB421,IF(NOT(ISERROR(MATCH(B$409,{"De minimis (Landbrug)"},0))),$AC421,IF(NOT(ISERROR(MATCH(B$409,{"De minimis (Generel)"},0))),$AC421,IF(NOT(ISERROR(MATCH(B$409,{"De minimis (Fiskeri og akvakultur)"},0))),$AC421,""))))))))</f>
        <v/>
      </c>
      <c r="AH421" s="300" t="str">
        <f>IF('1 Budgetskema (UDFYLDES)'!$D399="","",IF(OR('1 Budgetskema (UDFYLDES)'!$D399="Forsknings- og videnformidlingsinstitution",'1 Budgetskema (UDFYLDES)'!$D399="Stor virksomhed"),$AI422,IF('1 Budgetskema (UDFYLDES)'!$D399="Offentlig institution",$AI424,"De minimis (Generel)")))</f>
        <v/>
      </c>
      <c r="AI421" s="247" t="s">
        <v>397</v>
      </c>
      <c r="AJ421" s="391"/>
      <c r="AK421" s="402"/>
      <c r="AL421" s="402"/>
      <c r="AM421" s="402"/>
      <c r="AN421" s="402"/>
      <c r="AO421" s="402"/>
      <c r="AP421" s="402"/>
      <c r="AQ421" s="402"/>
      <c r="AR421" s="402"/>
      <c r="AS421" s="402"/>
      <c r="AT421" s="402"/>
      <c r="AU421" s="402"/>
      <c r="AV421" s="402"/>
      <c r="AW421" s="402"/>
      <c r="AX421" s="402"/>
      <c r="AY421" s="402"/>
      <c r="AZ421" s="402"/>
      <c r="BA421" s="402"/>
      <c r="BB421" s="402"/>
      <c r="BC421" s="402"/>
      <c r="BD421" s="402"/>
      <c r="BE421" s="402"/>
      <c r="BF421" s="402"/>
      <c r="BG421" s="402"/>
      <c r="BH421" s="402"/>
      <c r="BI421" s="402"/>
      <c r="BJ421" s="402"/>
      <c r="BK421" s="402"/>
      <c r="BL421" s="402"/>
      <c r="BM421" s="402"/>
      <c r="BN421" s="402"/>
      <c r="BO421" s="402"/>
    </row>
    <row r="422" spans="1:67" ht="15.75" customHeight="1" thickBot="1">
      <c r="A422" s="177" t="s">
        <v>0</v>
      </c>
      <c r="B422" s="551">
        <f>IF(B420+B421&lt;=0,0,B420+B421)</f>
        <v>0</v>
      </c>
      <c r="C422" s="551">
        <f>IF(C420+C421&lt;=0,0,C420+C421)</f>
        <v>0</v>
      </c>
      <c r="D422" s="279"/>
      <c r="E422" s="273">
        <f>SUM(E413+E414+E415+E416-E417-E418+E419)+E421</f>
        <v>0</v>
      </c>
      <c r="F422" s="264"/>
      <c r="G422" s="429"/>
      <c r="H422" s="489"/>
      <c r="I422" s="471"/>
      <c r="J422" s="501"/>
      <c r="K422" s="502"/>
      <c r="L422" s="503"/>
      <c r="M422" s="296"/>
      <c r="N422" s="296"/>
      <c r="O422" s="301"/>
      <c r="P422" s="457"/>
      <c r="Q422" s="376"/>
      <c r="R422" s="376"/>
      <c r="S422" s="376"/>
      <c r="T422" s="473" t="e">
        <f t="shared" si="98"/>
        <v>#VALUE!</v>
      </c>
      <c r="U422" s="569" t="e">
        <f t="shared" si="99"/>
        <v>#VALUE!</v>
      </c>
      <c r="V422" s="473">
        <f t="shared" si="100"/>
        <v>0</v>
      </c>
      <c r="W422" s="473"/>
      <c r="X422" s="468">
        <f t="shared" si="97"/>
        <v>0</v>
      </c>
      <c r="Y422" s="457"/>
      <c r="Z422" s="286"/>
      <c r="AA422" s="286"/>
      <c r="AB422" s="376" t="str">
        <f>""</f>
        <v/>
      </c>
      <c r="AC422" s="376" t="s">
        <v>95</v>
      </c>
      <c r="AD422" s="376" t="str">
        <f>""</f>
        <v/>
      </c>
      <c r="AE422" s="376" t="str">
        <f>IF('1 Budgetskema (UDFYLDES)'!$D399="","",IF('1 Budgetskema (UDFYLDES)'!$D399="Forsknings- og videnformidlingsinstitution","","Støtte til innovationsklynger"))</f>
        <v/>
      </c>
      <c r="AF422" s="462" t="str">
        <f>""</f>
        <v/>
      </c>
      <c r="AG422" s="457" t="str">
        <f>IF(NOT(ISERROR(MATCH("Selvfinansieret",B$409,0))),"",IF(NOT(ISERROR(MATCH(B$409,{"ABER"},0))),$AD422,IF(NOT(ISERROR(MATCH(B$409,{"GBER"},0))),$AE422,IF(NOT(ISERROR(MATCH(B$409,{"FIBER"},0))),$AF422,IF(NOT(ISERROR(MATCH(B$409,{"Ej statsstøtte"},0))),$AB422,IF(NOT(ISERROR(MATCH(B$409,{"De minimis (Landbrug)"},0))),$AC422,IF(NOT(ISERROR(MATCH(B$409,{"De minimis (Generel)"},0))),$AC422,IF(NOT(ISERROR(MATCH(B$409,{"De minimis (Fiskeri og akvakultur)"},0))),$AC422,""))))))))</f>
        <v/>
      </c>
      <c r="AH422" s="300" t="str">
        <f>IF(OR('1 Budgetskema (UDFYLDES)'!$D399="",'1 Budgetskema (UDFYLDES)'!$D399="Offentlig institution"),"",IF(OR('1 Budgetskema (UDFYLDES)'!$D399="Forsknings- og videnformidlingsinstitution",'1 Budgetskema (UDFYLDES)'!$D399="Stor virksomhed"),$AI424,"De minimis (Fiskeri og akvakultur)"))</f>
        <v/>
      </c>
      <c r="AI422" s="247" t="s">
        <v>64</v>
      </c>
      <c r="AJ422" s="391"/>
      <c r="AK422" s="402"/>
      <c r="AL422" s="402"/>
      <c r="AM422" s="402"/>
      <c r="AN422" s="402"/>
      <c r="AO422" s="402"/>
      <c r="AP422" s="402"/>
      <c r="AQ422" s="402"/>
      <c r="AR422" s="402"/>
      <c r="AS422" s="402"/>
      <c r="AT422" s="402"/>
      <c r="AU422" s="402"/>
      <c r="AV422" s="402"/>
      <c r="AW422" s="402"/>
      <c r="AX422" s="402"/>
      <c r="AY422" s="402"/>
      <c r="AZ422" s="402"/>
      <c r="BA422" s="402"/>
      <c r="BB422" s="402"/>
      <c r="BC422" s="402"/>
      <c r="BD422" s="402"/>
      <c r="BE422" s="402"/>
      <c r="BF422" s="402"/>
      <c r="BG422" s="402"/>
      <c r="BH422" s="402"/>
      <c r="BI422" s="402"/>
      <c r="BJ422" s="402"/>
      <c r="BK422" s="402"/>
      <c r="BL422" s="402"/>
      <c r="BM422" s="402"/>
      <c r="BN422" s="402"/>
      <c r="BO422" s="402"/>
    </row>
    <row r="423" spans="1:67" s="2" customFormat="1" ht="15.75" thickBot="1">
      <c r="A423" s="549" t="s">
        <v>426</v>
      </c>
      <c r="B423" s="280">
        <f>B422</f>
        <v>0</v>
      </c>
      <c r="C423" s="552">
        <f>'1 Budgetskema (UDFYLDES)'!E401</f>
        <v>0</v>
      </c>
      <c r="D423" s="552">
        <f>'1 Budgetskema (UDFYLDES)'!F401</f>
        <v>0</v>
      </c>
      <c r="E423" s="283">
        <f>SUM(B413+B414+B415+B416-B417-B418+B419)</f>
        <v>0</v>
      </c>
      <c r="F423" s="189"/>
      <c r="G423" s="430"/>
      <c r="H423" s="430"/>
      <c r="I423" s="474"/>
      <c r="J423" s="493" t="s">
        <v>430</v>
      </c>
      <c r="K423" s="299"/>
      <c r="L423" s="299"/>
      <c r="M423" s="299"/>
      <c r="N423" s="299"/>
      <c r="O423" s="301"/>
      <c r="P423" s="457"/>
      <c r="Q423" s="376"/>
      <c r="R423" s="376"/>
      <c r="S423" s="376"/>
      <c r="T423" s="473"/>
      <c r="U423" s="473"/>
      <c r="V423" s="473"/>
      <c r="W423" s="473"/>
      <c r="X423" s="468"/>
      <c r="Y423" s="457"/>
      <c r="Z423" s="300"/>
      <c r="AA423" s="300"/>
      <c r="AB423" s="376" t="str">
        <f>""</f>
        <v/>
      </c>
      <c r="AC423" s="376" t="s">
        <v>86</v>
      </c>
      <c r="AD423" s="462" t="str">
        <f>""</f>
        <v/>
      </c>
      <c r="AE423" s="376" t="str">
        <f>IF('1 Budgetskema (UDFYLDES)'!$D399="","",IF(OR('1 Budgetskema (UDFYLDES)'!$D399="Forsknings- og videnformidlingsinstitution",'1 Budgetskema (UDFYLDES)'!$D399="Stor virksomhed"),"","Konsulentbistand"))</f>
        <v/>
      </c>
      <c r="AF423" s="462" t="str">
        <f>""</f>
        <v/>
      </c>
      <c r="AG423" s="457" t="str">
        <f>IF(NOT(ISERROR(MATCH("Selvfinansieret",B$409,0))),"",IF(NOT(ISERROR(MATCH(B$409,{"ABER"},0))),$AD423,IF(NOT(ISERROR(MATCH(B$409,{"GBER"},0))),$AE423,IF(NOT(ISERROR(MATCH(B$409,{"FIBER"},0))),$AF423,IF(NOT(ISERROR(MATCH(B$409,{"Ej statsstøtte"},0))),$AB423,IF(NOT(ISERROR(MATCH(B$409,{"De minimis (Landbrug)"},0))),$AC423,IF(NOT(ISERROR(MATCH(B$409,{"De minimis (Generel)"},0))),$AC423,IF(NOT(ISERROR(MATCH(B$409,{"De minimis (Fiskeri og akvakultur)"},0))),$AC423,""))))))))</f>
        <v/>
      </c>
      <c r="AH423" s="300" t="str">
        <f>IF(OR('1 Budgetskema (UDFYLDES)'!$D399="",'1 Budgetskema (UDFYLDES)'!$D399="Offentlig institution",'1 Budgetskema (UDFYLDES)'!$D399="Forsknings- og videnformidlingsinstitution",'1 Budgetskema (UDFYLDES)'!$D399="Stor virksomhed"),"","Selvfinansieret")</f>
        <v/>
      </c>
      <c r="AI423" s="247" t="s">
        <v>115</v>
      </c>
      <c r="AJ423" s="391"/>
      <c r="AK423" s="402"/>
      <c r="AL423" s="402"/>
      <c r="AM423" s="402"/>
      <c r="AN423" s="402"/>
      <c r="AO423" s="402"/>
      <c r="AP423" s="402"/>
      <c r="AQ423" s="402"/>
      <c r="AR423" s="402"/>
      <c r="AS423" s="402"/>
      <c r="AT423" s="402"/>
      <c r="AU423" s="402"/>
      <c r="AV423" s="402"/>
      <c r="AW423" s="402"/>
      <c r="AX423" s="402"/>
      <c r="AY423" s="402"/>
      <c r="AZ423" s="402"/>
      <c r="BA423" s="402"/>
      <c r="BB423" s="402"/>
      <c r="BC423" s="402"/>
      <c r="BD423" s="402"/>
      <c r="BE423" s="402"/>
      <c r="BF423" s="402"/>
      <c r="BG423" s="402"/>
      <c r="BH423" s="402"/>
      <c r="BI423" s="402"/>
      <c r="BJ423" s="402"/>
      <c r="BK423" s="402"/>
      <c r="BL423" s="402"/>
      <c r="BM423" s="402"/>
      <c r="BN423" s="402"/>
      <c r="BO423" s="402"/>
    </row>
    <row r="424" spans="1:67" s="2" customFormat="1" ht="15.75" thickBot="1">
      <c r="A424" s="393"/>
      <c r="B424" s="394"/>
      <c r="C424" s="394"/>
      <c r="D424" s="394"/>
      <c r="E424" s="408"/>
      <c r="F424" s="407"/>
      <c r="G424" s="430"/>
      <c r="H424" s="430"/>
      <c r="I424" s="474"/>
      <c r="J424" s="299" t="b">
        <f>OR(AND('1 Budgetskema (UDFYLDES)'!A399&gt;1,'1 Budgetskema (UDFYLDES)'!A399&lt;1000000000),'1 Budgetskema (UDFYLDES)'!A399&gt;9999999999)</f>
        <v>0</v>
      </c>
      <c r="K424" s="299"/>
      <c r="L424" s="299"/>
      <c r="M424" s="299"/>
      <c r="N424" s="299"/>
      <c r="O424" s="301"/>
      <c r="P424" s="457"/>
      <c r="Q424" s="376"/>
      <c r="R424" s="376"/>
      <c r="S424" s="376"/>
      <c r="T424" s="473"/>
      <c r="U424" s="473"/>
      <c r="V424" s="473"/>
      <c r="W424" s="473"/>
      <c r="X424" s="468"/>
      <c r="Y424" s="457"/>
      <c r="Z424" s="285"/>
      <c r="AA424" s="291"/>
      <c r="AB424" s="286" t="str">
        <f>""</f>
        <v/>
      </c>
      <c r="AC424" s="376" t="s">
        <v>87</v>
      </c>
      <c r="AD424" s="247" t="str">
        <f>""</f>
        <v/>
      </c>
      <c r="AE424" s="376" t="str">
        <f>IF('1 Budgetskema (UDFYLDES)'!$D399="","",IF(OR('1 Budgetskema (UDFYLDES)'!$D399="Forsknings- og videnformidlingsinstitution",'1 Budgetskema (UDFYLDES)'!$D399="Stor virksomhed"),"","Deltagelse i messer"))</f>
        <v/>
      </c>
      <c r="AF424" s="462" t="str">
        <f>""</f>
        <v/>
      </c>
      <c r="AG424" s="457" t="str">
        <f>IF(NOT(ISERROR(MATCH("Selvfinansieret",B$409,0))),"",IF(NOT(ISERROR(MATCH(B$409,{"ABER"},0))),$AD424,IF(NOT(ISERROR(MATCH(B$409,{"GBER"},0))),$AE424,IF(NOT(ISERROR(MATCH(B$409,{"FIBER"},0))),$AF424,IF(NOT(ISERROR(MATCH(B$409,{"Ej statsstøtte"},0))),$AB424,IF(NOT(ISERROR(MATCH(B$409,{"De minimis (Landbrug)"},0))),$AC424,IF(NOT(ISERROR(MATCH(B$409,{"De minimis (Generel)"},0))),$AC424,IF(NOT(ISERROR(MATCH(B$409,{"De minimis (Fiskeri og akvakultur)"},0))),$AC424,""))))))))</f>
        <v/>
      </c>
      <c r="AH424" s="300"/>
      <c r="AI424" s="247" t="s">
        <v>107</v>
      </c>
      <c r="AJ424" s="391"/>
      <c r="AK424" s="402"/>
      <c r="AL424" s="402"/>
      <c r="AM424" s="402"/>
      <c r="AN424" s="402"/>
      <c r="AO424" s="402"/>
      <c r="AP424" s="402"/>
      <c r="AQ424" s="402"/>
      <c r="AR424" s="402"/>
      <c r="AS424" s="402"/>
      <c r="AT424" s="402"/>
      <c r="AU424" s="402"/>
      <c r="AV424" s="402"/>
      <c r="AW424" s="402"/>
      <c r="AX424" s="402"/>
      <c r="AY424" s="402"/>
      <c r="AZ424" s="402"/>
      <c r="BA424" s="402"/>
      <c r="BB424" s="402"/>
      <c r="BC424" s="402"/>
      <c r="BD424" s="402"/>
      <c r="BE424" s="402"/>
      <c r="BF424" s="402"/>
      <c r="BG424" s="402"/>
      <c r="BH424" s="402"/>
      <c r="BI424" s="402"/>
      <c r="BJ424" s="402"/>
      <c r="BK424" s="402"/>
      <c r="BL424" s="402"/>
      <c r="BM424" s="402"/>
      <c r="BN424" s="402"/>
      <c r="BO424" s="402"/>
    </row>
    <row r="425" spans="1:67" s="2" customFormat="1" ht="15">
      <c r="A425" s="396"/>
      <c r="B425" s="397"/>
      <c r="C425" s="397"/>
      <c r="D425" s="397"/>
      <c r="E425" s="523" t="s">
        <v>402</v>
      </c>
      <c r="F425" s="271" t="str">
        <f>F410</f>
        <v/>
      </c>
      <c r="G425" s="430"/>
      <c r="H425" s="430"/>
      <c r="I425" s="474"/>
      <c r="J425" s="474"/>
      <c r="K425" s="299"/>
      <c r="L425" s="299"/>
      <c r="M425" s="299"/>
      <c r="N425" s="299"/>
      <c r="O425" s="299"/>
      <c r="P425" s="301"/>
      <c r="Q425" s="376"/>
      <c r="R425" s="376"/>
      <c r="S425" s="376"/>
      <c r="T425" s="473"/>
      <c r="U425" s="473"/>
      <c r="V425" s="473"/>
      <c r="W425" s="473"/>
      <c r="X425" s="473"/>
      <c r="Y425" s="457"/>
      <c r="Z425" s="457"/>
      <c r="AA425" s="247"/>
      <c r="AB425" s="286" t="str">
        <f>""</f>
        <v/>
      </c>
      <c r="AC425" s="376" t="s">
        <v>97</v>
      </c>
      <c r="AD425" s="247" t="str">
        <f>""</f>
        <v/>
      </c>
      <c r="AE425" s="247" t="str">
        <f>""</f>
        <v/>
      </c>
      <c r="AF425" s="462" t="str">
        <f>""</f>
        <v/>
      </c>
      <c r="AG425" s="457" t="str">
        <f>IF(NOT(ISERROR(MATCH("Selvfinansieret",B$409,0))),"",IF(NOT(ISERROR(MATCH(B$409,{"ABER"},0))),$AD425,IF(NOT(ISERROR(MATCH(B$409,{"GBER"},0))),$AE425,IF(NOT(ISERROR(MATCH(B$409,{"FIBER"},0))),$AF425,IF(NOT(ISERROR(MATCH(B$409,{"Ej statsstøtte"},0))),$AB425,IF(NOT(ISERROR(MATCH(B$409,{"De minimis (Landbrug)"},0))),$AC425,IF(NOT(ISERROR(MATCH(B$409,{"De minimis (Generel)"},0))),$AC425,IF(NOT(ISERROR(MATCH(B$409,{"De minimis (Fiskeri og akvakultur)"},0))),$AC425,""))))))))</f>
        <v/>
      </c>
      <c r="AH425" s="247"/>
      <c r="AI425" s="247"/>
      <c r="AJ425" s="391"/>
      <c r="AK425" s="402"/>
      <c r="AL425" s="402"/>
      <c r="AM425" s="402"/>
      <c r="AN425" s="402"/>
      <c r="AO425" s="402"/>
      <c r="AP425" s="402"/>
      <c r="AQ425" s="402"/>
      <c r="AR425" s="402"/>
      <c r="AS425" s="402"/>
      <c r="AT425" s="402"/>
      <c r="AU425" s="402"/>
      <c r="AV425" s="402"/>
      <c r="AW425" s="402"/>
      <c r="AX425" s="402"/>
      <c r="AY425" s="402"/>
      <c r="AZ425" s="402"/>
      <c r="BA425" s="402"/>
      <c r="BB425" s="402"/>
      <c r="BC425" s="402"/>
      <c r="BD425" s="402"/>
      <c r="BE425" s="402"/>
      <c r="BF425" s="402"/>
      <c r="BG425" s="402"/>
      <c r="BH425" s="402"/>
      <c r="BI425" s="402"/>
      <c r="BJ425" s="402"/>
      <c r="BK425" s="402"/>
      <c r="BL425" s="402"/>
      <c r="BM425" s="402"/>
      <c r="BN425" s="402"/>
      <c r="BO425" s="402"/>
    </row>
    <row r="426" spans="1:67" s="2" customFormat="1" ht="15">
      <c r="A426" s="396"/>
      <c r="B426" s="397"/>
      <c r="C426" s="397"/>
      <c r="D426" s="397"/>
      <c r="E426" s="524" t="s">
        <v>405</v>
      </c>
      <c r="F426" s="272" t="str">
        <f>IFERROR(IF(G411="",G412,IF(G411&lt;=0,0,IF(AND(G411&lt;F411,G412&lt;F411,G411&gt;0,G412&gt;0),(F411-(F411-G411)-(F411-G412)),G411))),"")</f>
        <v/>
      </c>
      <c r="G426" s="430"/>
      <c r="H426" s="430"/>
      <c r="I426" s="474"/>
      <c r="J426" s="474"/>
      <c r="K426" s="299"/>
      <c r="L426" s="299"/>
      <c r="M426" s="299"/>
      <c r="N426" s="299"/>
      <c r="O426" s="299"/>
      <c r="P426" s="301"/>
      <c r="Q426" s="376"/>
      <c r="R426" s="376"/>
      <c r="S426" s="376"/>
      <c r="T426" s="473"/>
      <c r="U426" s="473"/>
      <c r="V426" s="473"/>
      <c r="W426" s="473"/>
      <c r="X426" s="473"/>
      <c r="Y426" s="457"/>
      <c r="Z426" s="247"/>
      <c r="AA426" s="247"/>
      <c r="AB426" s="286" t="str">
        <f>""</f>
        <v/>
      </c>
      <c r="AC426" s="376" t="s">
        <v>109</v>
      </c>
      <c r="AD426" s="247" t="str">
        <f>""</f>
        <v/>
      </c>
      <c r="AE426" s="247" t="str">
        <f>""</f>
        <v/>
      </c>
      <c r="AF426" s="462" t="str">
        <f>""</f>
        <v/>
      </c>
      <c r="AG426" s="457" t="str">
        <f>IF(NOT(ISERROR(MATCH("Selvfinansieret",B$409,0))),"",IF(NOT(ISERROR(MATCH(B$409,{"ABER"},0))),$AD426,IF(NOT(ISERROR(MATCH(B$409,{"GBER"},0))),$AE426,IF(NOT(ISERROR(MATCH(B$409,{"FIBER"},0))),$AF426,IF(NOT(ISERROR(MATCH(B$409,{"Ej statsstøtte"},0))),$AB426,IF(NOT(ISERROR(MATCH(B$409,{"De minimis (Landbrug)"},0))),$AC426,IF(NOT(ISERROR(MATCH(B$409,{"De minimis (Generel)"},0))),$AC426,IF(NOT(ISERROR(MATCH(B$409,{"De minimis (Fiskeri og akvakultur)"},0))),$AC426,""))))))))</f>
        <v/>
      </c>
      <c r="AH426" s="247"/>
      <c r="AI426" s="247"/>
      <c r="AJ426" s="391"/>
      <c r="AK426" s="402"/>
      <c r="AL426" s="402"/>
      <c r="AM426" s="402"/>
      <c r="AN426" s="402"/>
      <c r="AO426" s="402"/>
      <c r="AP426" s="402"/>
      <c r="AQ426" s="402"/>
      <c r="AR426" s="402"/>
      <c r="AS426" s="402"/>
      <c r="AT426" s="402"/>
      <c r="AU426" s="402"/>
      <c r="AV426" s="402"/>
      <c r="AW426" s="402"/>
      <c r="AX426" s="402"/>
      <c r="AY426" s="402"/>
      <c r="AZ426" s="402"/>
      <c r="BA426" s="402"/>
      <c r="BB426" s="402"/>
      <c r="BC426" s="402"/>
      <c r="BD426" s="402"/>
      <c r="BE426" s="402"/>
      <c r="BF426" s="402"/>
      <c r="BG426" s="402"/>
      <c r="BH426" s="402"/>
      <c r="BI426" s="402"/>
      <c r="BJ426" s="402"/>
      <c r="BK426" s="402"/>
      <c r="BL426" s="402"/>
      <c r="BM426" s="402"/>
      <c r="BN426" s="402"/>
      <c r="BO426" s="402"/>
    </row>
    <row r="427" spans="1:67" ht="15">
      <c r="A427" s="406"/>
      <c r="B427" s="400"/>
      <c r="C427" s="400"/>
      <c r="D427" s="400"/>
      <c r="E427" s="525" t="s">
        <v>404</v>
      </c>
      <c r="F427" s="265" t="str">
        <f>IF($F408="","",IF($F408="Forsknings- og videnformidlingsinstitution",0.44,0.3))</f>
        <v/>
      </c>
      <c r="G427" s="431"/>
      <c r="H427" s="431"/>
      <c r="I427" s="475"/>
      <c r="J427" s="475"/>
      <c r="K427" s="304"/>
      <c r="L427" s="304"/>
      <c r="M427" s="304"/>
      <c r="N427" s="304"/>
      <c r="O427" s="304"/>
      <c r="P427" s="457"/>
      <c r="Q427" s="376"/>
      <c r="R427" s="376"/>
      <c r="S427" s="376"/>
      <c r="T427" s="473"/>
      <c r="U427" s="473"/>
      <c r="V427" s="473"/>
      <c r="W427" s="473"/>
      <c r="X427" s="473"/>
      <c r="Y427" s="247"/>
      <c r="Z427" s="247"/>
      <c r="AA427" s="247"/>
      <c r="AB427" s="247"/>
      <c r="AC427" s="247"/>
      <c r="AD427" s="247"/>
      <c r="AE427" s="247"/>
      <c r="AF427" s="247"/>
      <c r="AG427" s="247"/>
      <c r="AH427" s="247"/>
      <c r="AI427" s="247"/>
      <c r="AJ427" s="391"/>
      <c r="AK427" s="402"/>
      <c r="AL427" s="402"/>
      <c r="AM427" s="402"/>
      <c r="AN427" s="402"/>
      <c r="AO427" s="402"/>
      <c r="AP427" s="402"/>
      <c r="AQ427" s="402"/>
      <c r="AR427" s="402"/>
      <c r="AS427" s="402"/>
      <c r="AT427" s="402"/>
      <c r="AU427" s="402"/>
      <c r="AV427" s="402"/>
      <c r="AW427" s="402"/>
      <c r="AX427" s="402"/>
      <c r="AY427" s="402"/>
      <c r="AZ427" s="402"/>
      <c r="BA427" s="402"/>
      <c r="BB427" s="402"/>
      <c r="BC427" s="402"/>
      <c r="BD427" s="402"/>
      <c r="BE427" s="402"/>
      <c r="BF427" s="402"/>
      <c r="BG427" s="402"/>
      <c r="BH427" s="402"/>
      <c r="BI427" s="402"/>
      <c r="BJ427" s="402"/>
      <c r="BK427" s="402"/>
      <c r="BL427" s="402"/>
      <c r="BM427" s="402"/>
      <c r="BN427" s="402"/>
      <c r="BO427" s="402"/>
    </row>
    <row r="428" spans="1:67" ht="15.75" thickBot="1">
      <c r="A428" s="447" t="s">
        <v>51</v>
      </c>
      <c r="B428" s="448">
        <f>IFERROR(E422/$E$15,0)</f>
        <v>0</v>
      </c>
      <c r="C428" s="400"/>
      <c r="D428" s="400"/>
      <c r="E428" s="526" t="s">
        <v>403</v>
      </c>
      <c r="F428" s="266">
        <f>'1 Budgetskema (UDFYLDES)'!$C423</f>
        <v>0</v>
      </c>
      <c r="G428" s="431"/>
      <c r="H428" s="431"/>
      <c r="I428" s="475"/>
      <c r="J428" s="475"/>
      <c r="K428" s="304"/>
      <c r="L428" s="304"/>
      <c r="M428" s="304"/>
      <c r="N428" s="304"/>
      <c r="O428" s="304"/>
      <c r="P428" s="457"/>
      <c r="Q428" s="376"/>
      <c r="R428" s="376"/>
      <c r="S428" s="376"/>
      <c r="T428" s="473"/>
      <c r="U428" s="473"/>
      <c r="V428" s="473"/>
      <c r="W428" s="473"/>
      <c r="X428" s="473"/>
      <c r="Y428" s="247"/>
      <c r="Z428" s="247"/>
      <c r="AA428" s="247"/>
      <c r="AB428" s="247"/>
      <c r="AC428" s="247"/>
      <c r="AD428" s="247"/>
      <c r="AE428" s="247"/>
      <c r="AF428" s="247"/>
      <c r="AG428" s="247"/>
      <c r="AH428" s="247"/>
      <c r="AI428" s="247"/>
      <c r="AJ428" s="391"/>
      <c r="AK428" s="402"/>
      <c r="AL428" s="402"/>
      <c r="AM428" s="402"/>
      <c r="AN428" s="402"/>
      <c r="AO428" s="402"/>
      <c r="AP428" s="402"/>
      <c r="AQ428" s="402"/>
      <c r="AR428" s="402"/>
      <c r="AS428" s="402"/>
      <c r="AT428" s="402"/>
      <c r="AU428" s="402"/>
      <c r="AV428" s="402"/>
      <c r="AW428" s="402"/>
      <c r="AX428" s="402"/>
      <c r="AY428" s="402"/>
      <c r="AZ428" s="402"/>
      <c r="BA428" s="402"/>
      <c r="BB428" s="402"/>
      <c r="BC428" s="402"/>
      <c r="BD428" s="402"/>
      <c r="BE428" s="402"/>
      <c r="BF428" s="402"/>
      <c r="BG428" s="402"/>
      <c r="BH428" s="402"/>
      <c r="BI428" s="402"/>
      <c r="BJ428" s="402"/>
      <c r="BK428" s="402"/>
      <c r="BL428" s="402"/>
      <c r="BM428" s="402"/>
      <c r="BN428" s="402"/>
      <c r="BO428" s="402"/>
    </row>
    <row r="429" spans="1:67" ht="15.75" customHeight="1" thickBot="1">
      <c r="A429" s="398"/>
      <c r="B429" s="399"/>
      <c r="C429" s="391"/>
      <c r="D429" s="391"/>
      <c r="E429" s="409"/>
      <c r="F429" s="391"/>
      <c r="G429" s="431"/>
      <c r="H429" s="431"/>
      <c r="I429" s="475"/>
      <c r="J429" s="475"/>
      <c r="K429" s="304"/>
      <c r="L429" s="304"/>
      <c r="M429" s="304"/>
      <c r="N429" s="304"/>
      <c r="O429" s="304"/>
      <c r="P429" s="457"/>
      <c r="Q429" s="376"/>
      <c r="R429" s="376"/>
      <c r="S429" s="376"/>
      <c r="T429" s="473"/>
      <c r="U429" s="473"/>
      <c r="V429" s="473"/>
      <c r="W429" s="473"/>
      <c r="X429" s="473"/>
      <c r="Y429" s="247"/>
      <c r="Z429" s="247"/>
      <c r="AA429" s="247"/>
      <c r="AB429" s="247"/>
      <c r="AC429" s="376"/>
      <c r="AD429" s="247"/>
      <c r="AE429" s="247"/>
      <c r="AF429" s="247"/>
      <c r="AG429" s="247"/>
      <c r="AH429" s="247"/>
      <c r="AI429" s="247"/>
      <c r="AJ429" s="391"/>
      <c r="AK429" s="402"/>
      <c r="AL429" s="402"/>
      <c r="AM429" s="402"/>
      <c r="AN429" s="402"/>
      <c r="AO429" s="402"/>
      <c r="AP429" s="402"/>
      <c r="AQ429" s="402"/>
      <c r="AR429" s="402"/>
      <c r="AS429" s="402"/>
      <c r="AT429" s="402"/>
      <c r="AU429" s="402"/>
      <c r="AV429" s="402"/>
      <c r="AW429" s="402"/>
      <c r="AX429" s="402"/>
      <c r="AY429" s="402"/>
      <c r="AZ429" s="402"/>
      <c r="BA429" s="402"/>
      <c r="BB429" s="402"/>
      <c r="BC429" s="402"/>
      <c r="BD429" s="402"/>
      <c r="BE429" s="402"/>
      <c r="BF429" s="402"/>
      <c r="BG429" s="402"/>
      <c r="BH429" s="402"/>
      <c r="BI429" s="402"/>
      <c r="BJ429" s="402"/>
      <c r="BK429" s="402"/>
      <c r="BL429" s="402"/>
      <c r="BM429" s="402"/>
      <c r="BN429" s="402"/>
      <c r="BO429" s="402"/>
    </row>
    <row r="430" spans="1:67" ht="15.75" hidden="1" customHeight="1">
      <c r="A430" s="398"/>
      <c r="B430" s="399"/>
      <c r="C430" s="391"/>
      <c r="D430" s="391"/>
      <c r="E430" s="409"/>
      <c r="F430" s="391"/>
      <c r="G430" s="431"/>
      <c r="H430" s="431"/>
      <c r="I430" s="475"/>
      <c r="J430" s="475"/>
      <c r="K430" s="304"/>
      <c r="L430" s="304"/>
      <c r="M430" s="304"/>
      <c r="N430" s="304"/>
      <c r="O430" s="304"/>
      <c r="P430" s="457"/>
      <c r="Q430" s="376"/>
      <c r="R430" s="376"/>
      <c r="S430" s="376"/>
      <c r="T430" s="473"/>
      <c r="U430" s="473"/>
      <c r="V430" s="473"/>
      <c r="W430" s="473"/>
      <c r="X430" s="473"/>
      <c r="Y430" s="247"/>
      <c r="Z430" s="247"/>
      <c r="AA430" s="247"/>
      <c r="AB430" s="247"/>
      <c r="AC430" s="376"/>
      <c r="AD430" s="247"/>
      <c r="AE430" s="247"/>
      <c r="AF430" s="247"/>
      <c r="AG430" s="247"/>
      <c r="AH430" s="247"/>
      <c r="AI430" s="247"/>
      <c r="AJ430" s="391"/>
      <c r="AK430" s="402"/>
      <c r="AL430" s="402"/>
      <c r="AM430" s="402"/>
      <c r="AN430" s="402"/>
      <c r="AO430" s="402"/>
      <c r="AP430" s="402"/>
      <c r="AQ430" s="402"/>
      <c r="AR430" s="402"/>
      <c r="AS430" s="402"/>
      <c r="AT430" s="402"/>
      <c r="AU430" s="402"/>
      <c r="AV430" s="402"/>
      <c r="AW430" s="402"/>
      <c r="AX430" s="402"/>
      <c r="AY430" s="402"/>
      <c r="AZ430" s="402"/>
      <c r="BA430" s="402"/>
      <c r="BB430" s="402"/>
      <c r="BC430" s="402"/>
      <c r="BD430" s="402"/>
      <c r="BE430" s="402"/>
      <c r="BF430" s="402"/>
      <c r="BG430" s="402"/>
      <c r="BH430" s="402"/>
      <c r="BI430" s="402"/>
      <c r="BJ430" s="402"/>
      <c r="BK430" s="402"/>
      <c r="BL430" s="402"/>
      <c r="BM430" s="402"/>
      <c r="BN430" s="402"/>
      <c r="BO430" s="402"/>
    </row>
    <row r="431" spans="1:67" ht="15.75" hidden="1" customHeight="1">
      <c r="A431" s="398"/>
      <c r="B431" s="399"/>
      <c r="C431" s="391"/>
      <c r="D431" s="391"/>
      <c r="E431" s="409"/>
      <c r="F431" s="391"/>
      <c r="G431" s="431"/>
      <c r="H431" s="431"/>
      <c r="I431" s="475"/>
      <c r="J431" s="475"/>
      <c r="K431" s="304"/>
      <c r="L431" s="304"/>
      <c r="M431" s="304"/>
      <c r="N431" s="304"/>
      <c r="O431" s="304"/>
      <c r="P431" s="457"/>
      <c r="Q431" s="376"/>
      <c r="R431" s="376"/>
      <c r="S431" s="376"/>
      <c r="T431" s="473"/>
      <c r="U431" s="473"/>
      <c r="V431" s="473"/>
      <c r="W431" s="473"/>
      <c r="X431" s="473"/>
      <c r="Y431" s="247"/>
      <c r="Z431" s="247"/>
      <c r="AA431" s="247"/>
      <c r="AB431" s="247"/>
      <c r="AC431" s="376"/>
      <c r="AD431" s="247"/>
      <c r="AE431" s="247"/>
      <c r="AF431" s="247"/>
      <c r="AG431" s="247"/>
      <c r="AH431" s="247"/>
      <c r="AI431" s="247"/>
      <c r="AJ431" s="391"/>
      <c r="AK431" s="402"/>
      <c r="AL431" s="402"/>
      <c r="AM431" s="402"/>
      <c r="AN431" s="402"/>
      <c r="AO431" s="402"/>
      <c r="AP431" s="402"/>
      <c r="AQ431" s="402"/>
      <c r="AR431" s="402"/>
      <c r="AS431" s="402"/>
      <c r="AT431" s="402"/>
      <c r="AU431" s="402"/>
      <c r="AV431" s="402"/>
      <c r="AW431" s="402"/>
      <c r="AX431" s="402"/>
      <c r="AY431" s="402"/>
      <c r="AZ431" s="402"/>
      <c r="BA431" s="402"/>
      <c r="BB431" s="402"/>
      <c r="BC431" s="402"/>
      <c r="BD431" s="402"/>
      <c r="BE431" s="402"/>
      <c r="BF431" s="402"/>
      <c r="BG431" s="402"/>
      <c r="BH431" s="402"/>
      <c r="BI431" s="402"/>
      <c r="BJ431" s="402"/>
      <c r="BK431" s="402"/>
      <c r="BL431" s="402"/>
      <c r="BM431" s="402"/>
      <c r="BN431" s="402"/>
      <c r="BO431" s="402"/>
    </row>
    <row r="432" spans="1:67" ht="15.75" hidden="1" customHeight="1">
      <c r="A432" s="398"/>
      <c r="B432" s="399"/>
      <c r="C432" s="391"/>
      <c r="D432" s="391"/>
      <c r="E432" s="409"/>
      <c r="F432" s="391"/>
      <c r="G432" s="431"/>
      <c r="H432" s="431"/>
      <c r="I432" s="475"/>
      <c r="J432" s="475"/>
      <c r="K432" s="304"/>
      <c r="L432" s="304"/>
      <c r="M432" s="304"/>
      <c r="N432" s="304"/>
      <c r="O432" s="304"/>
      <c r="P432" s="457"/>
      <c r="Q432" s="376"/>
      <c r="R432" s="376"/>
      <c r="S432" s="376"/>
      <c r="T432" s="473"/>
      <c r="U432" s="473"/>
      <c r="V432" s="473"/>
      <c r="W432" s="473"/>
      <c r="X432" s="473"/>
      <c r="Y432" s="247"/>
      <c r="Z432" s="247"/>
      <c r="AA432" s="247"/>
      <c r="AB432" s="247"/>
      <c r="AC432" s="376"/>
      <c r="AD432" s="247"/>
      <c r="AE432" s="247"/>
      <c r="AF432" s="247"/>
      <c r="AG432" s="247"/>
      <c r="AH432" s="247"/>
      <c r="AI432" s="247"/>
      <c r="AJ432" s="391"/>
      <c r="AK432" s="402"/>
      <c r="AL432" s="402"/>
      <c r="AM432" s="402"/>
      <c r="AN432" s="402"/>
      <c r="AO432" s="402"/>
      <c r="AP432" s="402"/>
      <c r="AQ432" s="402"/>
      <c r="AR432" s="402"/>
      <c r="AS432" s="402"/>
      <c r="AT432" s="402"/>
      <c r="AU432" s="402"/>
      <c r="AV432" s="402"/>
      <c r="AW432" s="402"/>
      <c r="AX432" s="402"/>
      <c r="AY432" s="402"/>
      <c r="AZ432" s="402"/>
      <c r="BA432" s="402"/>
      <c r="BB432" s="402"/>
      <c r="BC432" s="402"/>
      <c r="BD432" s="402"/>
      <c r="BE432" s="402"/>
      <c r="BF432" s="402"/>
      <c r="BG432" s="402"/>
      <c r="BH432" s="402"/>
      <c r="BI432" s="402"/>
      <c r="BJ432" s="402"/>
      <c r="BK432" s="402"/>
      <c r="BL432" s="402"/>
      <c r="BM432" s="402"/>
      <c r="BN432" s="402"/>
      <c r="BO432" s="402"/>
    </row>
    <row r="433" spans="1:67" ht="15.75" hidden="1" customHeight="1">
      <c r="A433" s="398"/>
      <c r="B433" s="399"/>
      <c r="C433" s="391"/>
      <c r="D433" s="391"/>
      <c r="E433" s="409"/>
      <c r="F433" s="391"/>
      <c r="G433" s="431"/>
      <c r="H433" s="431"/>
      <c r="I433" s="475"/>
      <c r="J433" s="475"/>
      <c r="K433" s="304"/>
      <c r="L433" s="304"/>
      <c r="M433" s="304"/>
      <c r="N433" s="304"/>
      <c r="O433" s="304"/>
      <c r="P433" s="457"/>
      <c r="Q433" s="376"/>
      <c r="R433" s="376"/>
      <c r="S433" s="376"/>
      <c r="T433" s="473"/>
      <c r="U433" s="473"/>
      <c r="V433" s="473"/>
      <c r="W433" s="473"/>
      <c r="X433" s="473"/>
      <c r="Y433" s="247"/>
      <c r="Z433" s="247"/>
      <c r="AA433" s="247"/>
      <c r="AB433" s="247"/>
      <c r="AC433" s="376"/>
      <c r="AD433" s="247"/>
      <c r="AE433" s="247"/>
      <c r="AF433" s="247"/>
      <c r="AG433" s="247"/>
      <c r="AH433" s="247"/>
      <c r="AI433" s="247"/>
      <c r="AJ433" s="391"/>
      <c r="AK433" s="402"/>
      <c r="AL433" s="402"/>
      <c r="AM433" s="402"/>
      <c r="AN433" s="402"/>
      <c r="AO433" s="402"/>
      <c r="AP433" s="402"/>
      <c r="AQ433" s="402"/>
      <c r="AR433" s="402"/>
      <c r="AS433" s="402"/>
      <c r="AT433" s="402"/>
      <c r="AU433" s="402"/>
      <c r="AV433" s="402"/>
      <c r="AW433" s="402"/>
      <c r="AX433" s="402"/>
      <c r="AY433" s="402"/>
      <c r="AZ433" s="402"/>
      <c r="BA433" s="402"/>
      <c r="BB433" s="402"/>
      <c r="BC433" s="402"/>
      <c r="BD433" s="402"/>
      <c r="BE433" s="402"/>
      <c r="BF433" s="402"/>
      <c r="BG433" s="402"/>
      <c r="BH433" s="402"/>
      <c r="BI433" s="402"/>
      <c r="BJ433" s="402"/>
      <c r="BK433" s="402"/>
      <c r="BL433" s="402"/>
      <c r="BM433" s="402"/>
      <c r="BN433" s="402"/>
      <c r="BO433" s="402"/>
    </row>
    <row r="434" spans="1:67" ht="15.75" hidden="1" customHeight="1">
      <c r="A434" s="398"/>
      <c r="B434" s="399"/>
      <c r="C434" s="391"/>
      <c r="D434" s="391"/>
      <c r="E434" s="409"/>
      <c r="F434" s="391"/>
      <c r="G434" s="431"/>
      <c r="H434" s="431"/>
      <c r="I434" s="475"/>
      <c r="J434" s="475"/>
      <c r="K434" s="304"/>
      <c r="L434" s="304"/>
      <c r="M434" s="304"/>
      <c r="N434" s="304"/>
      <c r="O434" s="304"/>
      <c r="P434" s="457"/>
      <c r="Q434" s="376"/>
      <c r="R434" s="376"/>
      <c r="S434" s="376"/>
      <c r="T434" s="473"/>
      <c r="U434" s="473"/>
      <c r="V434" s="473"/>
      <c r="W434" s="473"/>
      <c r="X434" s="473"/>
      <c r="Y434" s="247"/>
      <c r="Z434" s="247"/>
      <c r="AA434" s="247"/>
      <c r="AB434" s="247"/>
      <c r="AC434" s="376"/>
      <c r="AD434" s="247"/>
      <c r="AE434" s="247"/>
      <c r="AF434" s="247"/>
      <c r="AG434" s="247"/>
      <c r="AH434" s="247"/>
      <c r="AI434" s="247"/>
      <c r="AJ434" s="391"/>
      <c r="AK434" s="402"/>
      <c r="AL434" s="402"/>
      <c r="AM434" s="402"/>
      <c r="AN434" s="402"/>
      <c r="AO434" s="402"/>
      <c r="AP434" s="402"/>
      <c r="AQ434" s="402"/>
      <c r="AR434" s="402"/>
      <c r="AS434" s="402"/>
      <c r="AT434" s="402"/>
      <c r="AU434" s="402"/>
      <c r="AV434" s="402"/>
      <c r="AW434" s="402"/>
      <c r="AX434" s="402"/>
      <c r="AY434" s="402"/>
      <c r="AZ434" s="402"/>
      <c r="BA434" s="402"/>
      <c r="BB434" s="402"/>
      <c r="BC434" s="402"/>
      <c r="BD434" s="402"/>
      <c r="BE434" s="402"/>
      <c r="BF434" s="402"/>
      <c r="BG434" s="402"/>
      <c r="BH434" s="402"/>
      <c r="BI434" s="402"/>
      <c r="BJ434" s="402"/>
      <c r="BK434" s="402"/>
      <c r="BL434" s="402"/>
      <c r="BM434" s="402"/>
      <c r="BN434" s="402"/>
      <c r="BO434" s="402"/>
    </row>
    <row r="435" spans="1:67" ht="15.75" hidden="1" customHeight="1">
      <c r="A435" s="398"/>
      <c r="B435" s="399"/>
      <c r="C435" s="391"/>
      <c r="D435" s="391"/>
      <c r="E435" s="409"/>
      <c r="F435" s="391"/>
      <c r="G435" s="431"/>
      <c r="H435" s="431"/>
      <c r="I435" s="475"/>
      <c r="J435" s="475"/>
      <c r="K435" s="304"/>
      <c r="L435" s="304"/>
      <c r="M435" s="304"/>
      <c r="N435" s="304"/>
      <c r="O435" s="304"/>
      <c r="P435" s="457"/>
      <c r="Q435" s="376"/>
      <c r="R435" s="376"/>
      <c r="S435" s="376"/>
      <c r="T435" s="473"/>
      <c r="U435" s="473"/>
      <c r="V435" s="473"/>
      <c r="W435" s="473"/>
      <c r="X435" s="473"/>
      <c r="Y435" s="247"/>
      <c r="Z435" s="247"/>
      <c r="AA435" s="247"/>
      <c r="AB435" s="247"/>
      <c r="AC435" s="376"/>
      <c r="AD435" s="247"/>
      <c r="AE435" s="247"/>
      <c r="AF435" s="247"/>
      <c r="AG435" s="247"/>
      <c r="AH435" s="247"/>
      <c r="AI435" s="247"/>
      <c r="AJ435" s="391"/>
      <c r="AK435" s="402"/>
      <c r="AL435" s="402"/>
      <c r="AM435" s="402"/>
      <c r="AN435" s="402"/>
      <c r="AO435" s="402"/>
      <c r="AP435" s="402"/>
      <c r="AQ435" s="402"/>
      <c r="AR435" s="402"/>
      <c r="AS435" s="402"/>
      <c r="AT435" s="402"/>
      <c r="AU435" s="402"/>
      <c r="AV435" s="402"/>
      <c r="AW435" s="402"/>
      <c r="AX435" s="402"/>
      <c r="AY435" s="402"/>
      <c r="AZ435" s="402"/>
      <c r="BA435" s="402"/>
      <c r="BB435" s="402"/>
      <c r="BC435" s="402"/>
      <c r="BD435" s="402"/>
      <c r="BE435" s="402"/>
      <c r="BF435" s="402"/>
      <c r="BG435" s="402"/>
      <c r="BH435" s="402"/>
      <c r="BI435" s="402"/>
      <c r="BJ435" s="402"/>
      <c r="BK435" s="402"/>
      <c r="BL435" s="402"/>
      <c r="BM435" s="402"/>
      <c r="BN435" s="402"/>
      <c r="BO435" s="402"/>
    </row>
    <row r="436" spans="1:67" ht="15.75" hidden="1" customHeight="1">
      <c r="A436" s="398"/>
      <c r="B436" s="399"/>
      <c r="C436" s="391"/>
      <c r="D436" s="391"/>
      <c r="E436" s="409"/>
      <c r="F436" s="391"/>
      <c r="G436" s="431"/>
      <c r="H436" s="431"/>
      <c r="I436" s="475"/>
      <c r="J436" s="475"/>
      <c r="K436" s="304"/>
      <c r="L436" s="304"/>
      <c r="M436" s="304"/>
      <c r="N436" s="304"/>
      <c r="O436" s="304"/>
      <c r="P436" s="457"/>
      <c r="Q436" s="376"/>
      <c r="R436" s="376"/>
      <c r="S436" s="376"/>
      <c r="T436" s="473"/>
      <c r="U436" s="473"/>
      <c r="V436" s="473"/>
      <c r="W436" s="473"/>
      <c r="X436" s="473"/>
      <c r="Y436" s="247"/>
      <c r="Z436" s="247"/>
      <c r="AA436" s="247"/>
      <c r="AB436" s="247"/>
      <c r="AC436" s="376"/>
      <c r="AD436" s="247"/>
      <c r="AE436" s="247"/>
      <c r="AF436" s="247"/>
      <c r="AG436" s="247"/>
      <c r="AH436" s="247"/>
      <c r="AI436" s="247"/>
      <c r="AJ436" s="391"/>
      <c r="AK436" s="402"/>
      <c r="AL436" s="402"/>
      <c r="AM436" s="402"/>
      <c r="AN436" s="402"/>
      <c r="AO436" s="402"/>
      <c r="AP436" s="402"/>
      <c r="AQ436" s="402"/>
      <c r="AR436" s="402"/>
      <c r="AS436" s="402"/>
      <c r="AT436" s="402"/>
      <c r="AU436" s="402"/>
      <c r="AV436" s="402"/>
      <c r="AW436" s="402"/>
      <c r="AX436" s="402"/>
      <c r="AY436" s="402"/>
      <c r="AZ436" s="402"/>
      <c r="BA436" s="402"/>
      <c r="BB436" s="402"/>
      <c r="BC436" s="402"/>
      <c r="BD436" s="402"/>
      <c r="BE436" s="402"/>
      <c r="BF436" s="402"/>
      <c r="BG436" s="402"/>
      <c r="BH436" s="402"/>
      <c r="BI436" s="402"/>
      <c r="BJ436" s="402"/>
      <c r="BK436" s="402"/>
      <c r="BL436" s="402"/>
      <c r="BM436" s="402"/>
      <c r="BN436" s="402"/>
      <c r="BO436" s="402"/>
    </row>
    <row r="437" spans="1:67" ht="15.75" hidden="1" customHeight="1">
      <c r="A437" s="398"/>
      <c r="B437" s="399"/>
      <c r="C437" s="391"/>
      <c r="D437" s="391"/>
      <c r="E437" s="409"/>
      <c r="F437" s="391"/>
      <c r="G437" s="431"/>
      <c r="H437" s="431"/>
      <c r="I437" s="475"/>
      <c r="J437" s="475"/>
      <c r="K437" s="304"/>
      <c r="L437" s="304"/>
      <c r="M437" s="304"/>
      <c r="N437" s="304"/>
      <c r="O437" s="304"/>
      <c r="P437" s="457"/>
      <c r="Q437" s="376"/>
      <c r="R437" s="376"/>
      <c r="S437" s="376"/>
      <c r="T437" s="473"/>
      <c r="U437" s="473"/>
      <c r="V437" s="473"/>
      <c r="W437" s="473"/>
      <c r="X437" s="473"/>
      <c r="Y437" s="247"/>
      <c r="Z437" s="247"/>
      <c r="AA437" s="247"/>
      <c r="AB437" s="247"/>
      <c r="AC437" s="376"/>
      <c r="AD437" s="247"/>
      <c r="AE437" s="247"/>
      <c r="AF437" s="247"/>
      <c r="AG437" s="247"/>
      <c r="AH437" s="247"/>
      <c r="AI437" s="247"/>
      <c r="AJ437" s="391"/>
      <c r="AK437" s="402"/>
      <c r="AL437" s="402"/>
      <c r="AM437" s="402"/>
      <c r="AN437" s="402"/>
      <c r="AO437" s="402"/>
      <c r="AP437" s="402"/>
      <c r="AQ437" s="402"/>
      <c r="AR437" s="402"/>
      <c r="AS437" s="402"/>
      <c r="AT437" s="402"/>
      <c r="AU437" s="402"/>
      <c r="AV437" s="402"/>
      <c r="AW437" s="402"/>
      <c r="AX437" s="402"/>
      <c r="AY437" s="402"/>
      <c r="AZ437" s="402"/>
      <c r="BA437" s="402"/>
      <c r="BB437" s="402"/>
      <c r="BC437" s="402"/>
      <c r="BD437" s="402"/>
      <c r="BE437" s="402"/>
      <c r="BF437" s="402"/>
      <c r="BG437" s="402"/>
      <c r="BH437" s="402"/>
      <c r="BI437" s="402"/>
      <c r="BJ437" s="402"/>
      <c r="BK437" s="402"/>
      <c r="BL437" s="402"/>
      <c r="BM437" s="402"/>
      <c r="BN437" s="402"/>
      <c r="BO437" s="402"/>
    </row>
    <row r="438" spans="1:67" ht="35.1" customHeight="1" thickTop="1">
      <c r="A438" s="382" t="s">
        <v>15</v>
      </c>
      <c r="B438" s="383" t="str">
        <f>IF('1 Budgetskema (UDFYLDES)'!C429="","",'1 Budgetskema (UDFYLDES)'!C429)</f>
        <v/>
      </c>
      <c r="C438" s="722" t="s">
        <v>412</v>
      </c>
      <c r="D438" s="384"/>
      <c r="E438" s="410" t="s">
        <v>18</v>
      </c>
      <c r="F438" s="383" t="str">
        <f>IF('1 Budgetskema (UDFYLDES)'!D429="","",'1 Budgetskema (UDFYLDES)'!D429)</f>
        <v/>
      </c>
      <c r="G438" s="438"/>
      <c r="H438" s="490"/>
      <c r="I438" s="478"/>
      <c r="J438" s="478"/>
      <c r="K438" s="457"/>
      <c r="L438" s="457"/>
      <c r="M438" s="457"/>
      <c r="N438" s="457"/>
      <c r="O438" s="457"/>
      <c r="P438" s="457"/>
      <c r="Q438" s="289"/>
      <c r="R438" s="290"/>
      <c r="S438" s="291"/>
      <c r="T438" s="473"/>
      <c r="U438" s="473"/>
      <c r="V438" s="473"/>
      <c r="W438" s="553"/>
      <c r="X438" s="473"/>
      <c r="Y438" s="247"/>
      <c r="Z438" s="457"/>
      <c r="AA438" s="247"/>
      <c r="AB438" s="247"/>
      <c r="AC438" s="247"/>
      <c r="AD438" s="247"/>
      <c r="AE438" s="457"/>
      <c r="AF438" s="247"/>
      <c r="AG438" s="247"/>
      <c r="AH438" s="247"/>
      <c r="AI438" s="247"/>
      <c r="AJ438" s="391"/>
      <c r="AK438" s="402"/>
      <c r="AL438" s="402"/>
      <c r="AM438" s="402"/>
      <c r="AN438" s="402"/>
      <c r="AO438" s="402"/>
      <c r="AP438" s="402"/>
      <c r="AQ438" s="402"/>
      <c r="AR438" s="402"/>
      <c r="AS438" s="402"/>
      <c r="AT438" s="402"/>
      <c r="AU438" s="402"/>
      <c r="AV438" s="402"/>
      <c r="AW438" s="402"/>
      <c r="AX438" s="402"/>
      <c r="AY438" s="402"/>
      <c r="AZ438" s="402"/>
      <c r="BA438" s="402"/>
      <c r="BB438" s="402"/>
      <c r="BC438" s="402"/>
      <c r="BD438" s="402"/>
      <c r="BE438" s="402"/>
      <c r="BF438" s="402"/>
      <c r="BG438" s="402"/>
      <c r="BH438" s="402"/>
      <c r="BI438" s="402"/>
      <c r="BJ438" s="402"/>
      <c r="BK438" s="402"/>
      <c r="BL438" s="402"/>
      <c r="BM438" s="402"/>
      <c r="BN438" s="402"/>
      <c r="BO438" s="402"/>
    </row>
    <row r="439" spans="1:67" ht="15">
      <c r="A439" s="385" t="s">
        <v>113</v>
      </c>
      <c r="B439" s="386" t="str">
        <f>IF('1 Budgetskema (UDFYLDES)'!E429="","",'1 Budgetskema (UDFYLDES)'!E429)</f>
        <v/>
      </c>
      <c r="C439" s="387"/>
      <c r="D439" s="387"/>
      <c r="E439" s="411" t="s">
        <v>100</v>
      </c>
      <c r="F439" s="386" t="str">
        <f>IF(ISBLANK($F$19),"Projektform skal vælges ved hovedansøger",$F$19)</f>
        <v/>
      </c>
      <c r="G439" s="438"/>
      <c r="H439" s="490"/>
      <c r="I439" s="478"/>
      <c r="J439" s="478"/>
      <c r="K439" s="457"/>
      <c r="L439" s="457"/>
      <c r="M439" s="457"/>
      <c r="N439" s="457"/>
      <c r="O439" s="457"/>
      <c r="P439" s="457"/>
      <c r="Q439" s="302"/>
      <c r="R439" s="290"/>
      <c r="S439" s="460"/>
      <c r="T439" s="473"/>
      <c r="U439" s="473"/>
      <c r="V439" s="473"/>
      <c r="W439" s="553"/>
      <c r="X439" s="554"/>
      <c r="Y439" s="247"/>
      <c r="Z439" s="457"/>
      <c r="AA439" s="247"/>
      <c r="AB439" s="247"/>
      <c r="AC439" s="247"/>
      <c r="AD439" s="247"/>
      <c r="AE439" s="457"/>
      <c r="AF439" s="247"/>
      <c r="AG439" s="247"/>
      <c r="AH439" s="247"/>
      <c r="AI439" s="247"/>
      <c r="AJ439" s="391"/>
      <c r="AK439" s="402"/>
      <c r="AL439" s="402"/>
      <c r="AM439" s="402"/>
      <c r="AN439" s="402"/>
      <c r="AO439" s="402"/>
      <c r="AP439" s="402"/>
      <c r="AQ439" s="402"/>
      <c r="AR439" s="402"/>
      <c r="AS439" s="402"/>
      <c r="AT439" s="402"/>
      <c r="AU439" s="402"/>
      <c r="AV439" s="402"/>
      <c r="AW439" s="402"/>
      <c r="AX439" s="402"/>
      <c r="AY439" s="402"/>
      <c r="AZ439" s="402"/>
      <c r="BA439" s="402"/>
      <c r="BB439" s="402"/>
      <c r="BC439" s="402"/>
      <c r="BD439" s="402"/>
      <c r="BE439" s="402"/>
      <c r="BF439" s="402"/>
      <c r="BG439" s="402"/>
      <c r="BH439" s="402"/>
      <c r="BI439" s="402"/>
      <c r="BJ439" s="402"/>
      <c r="BK439" s="402"/>
      <c r="BL439" s="402"/>
      <c r="BM439" s="402"/>
      <c r="BN439" s="402"/>
      <c r="BO439" s="402"/>
    </row>
    <row r="440" spans="1:67" ht="30">
      <c r="A440" s="385" t="s">
        <v>16</v>
      </c>
      <c r="B440" s="386" t="str">
        <f>IF('1 Budgetskema (UDFYLDES)'!F429="","",'1 Budgetskema (UDFYLDES)'!F429)</f>
        <v/>
      </c>
      <c r="C440" s="441" t="s">
        <v>399</v>
      </c>
      <c r="D440" s="385"/>
      <c r="E440" s="444" t="s">
        <v>17</v>
      </c>
      <c r="F440" s="442" t="str">
        <f>IFERROR(IF(NOT(ISERROR(MATCH(B439,{"ABER"},0))),INDEX(ABER_Tilskudsprocent_liste[#All],MATCH(B440,ABER_Tilskudsprocent_liste[[#All],[Typer af projekter og aktiviteter/ virksomhedsstørrelse]],0),MATCH(Z442,ABER_Tilskudsprocent_liste[#Headers],0)),IF(NOT(ISERROR(MATCH(B439,{"GBER"},0))),INDEX(GEBER_Tilskudsprocent_liste[#All],MATCH(B440,GEBER_Tilskudsprocent_liste[[#All],[Typer af projekter og aktiviteter/ virksomhedsstørrelse]],0),MATCH(Z442,GEBER_Tilskudsprocent_liste[#Headers],0)),IF(NOT(ISERROR(MATCH(B439,{"FIBER"},0))),INDEX(FIBER_Tilskudsprocent_liste[#All],MATCH(B440,FIBER_Tilskudsprocent_liste[[#All],[Typer af projekter og aktiviteter/ virksomhedsstørrelse]],0),MATCH(Z442,FIBER_Tilskudsprocent_liste[#Headers],0)),IF(NOT(ISERROR(MATCH(B439,{"Ej statsstøtte"},0))),INDEX(Liste_Ej_statsstøtte[#All],MATCH(B440,Liste_Ej_statsstøtte[[#All],[Typer af projekter og aktiviteter/ virksomhedsstørrelse]],0),MATCH(Z442,Liste_Ej_statsstøtte[#Headers],0)),"")))),"")</f>
        <v/>
      </c>
      <c r="G440" s="433" t="s">
        <v>119</v>
      </c>
      <c r="H440" s="491"/>
      <c r="I440" s="478" t="s">
        <v>122</v>
      </c>
      <c r="J440" s="478"/>
      <c r="K440" s="457"/>
      <c r="L440" s="457"/>
      <c r="M440" s="457"/>
      <c r="N440" s="457"/>
      <c r="O440" s="457"/>
      <c r="P440" s="457"/>
      <c r="Q440" s="303"/>
      <c r="R440" s="294"/>
      <c r="S440" s="460"/>
      <c r="T440" s="555" t="s">
        <v>348</v>
      </c>
      <c r="U440" s="555" t="s">
        <v>348</v>
      </c>
      <c r="V440" s="555" t="s">
        <v>348</v>
      </c>
      <c r="W440" s="555" t="s">
        <v>348</v>
      </c>
      <c r="X440" s="555" t="s">
        <v>348</v>
      </c>
      <c r="Y440" s="464" t="s">
        <v>348</v>
      </c>
      <c r="Z440" s="464" t="s">
        <v>348</v>
      </c>
      <c r="AA440" s="464" t="s">
        <v>348</v>
      </c>
      <c r="AB440" s="464" t="s">
        <v>348</v>
      </c>
      <c r="AC440" s="464" t="s">
        <v>348</v>
      </c>
      <c r="AD440" s="464" t="s">
        <v>348</v>
      </c>
      <c r="AE440" s="464" t="s">
        <v>348</v>
      </c>
      <c r="AF440" s="464" t="s">
        <v>348</v>
      </c>
      <c r="AG440" s="464" t="s">
        <v>348</v>
      </c>
      <c r="AH440" s="464" t="s">
        <v>348</v>
      </c>
      <c r="AI440" s="464" t="s">
        <v>348</v>
      </c>
      <c r="AJ440" s="391"/>
      <c r="AK440" s="402"/>
      <c r="AL440" s="402"/>
      <c r="AM440" s="402"/>
      <c r="AN440" s="402"/>
      <c r="AO440" s="402"/>
      <c r="AP440" s="402"/>
      <c r="AQ440" s="402"/>
      <c r="AR440" s="402"/>
      <c r="AS440" s="402"/>
      <c r="AT440" s="402"/>
      <c r="AU440" s="402"/>
      <c r="AV440" s="402"/>
      <c r="AW440" s="402"/>
      <c r="AX440" s="402"/>
      <c r="AY440" s="402"/>
      <c r="AZ440" s="402"/>
      <c r="BA440" s="402"/>
      <c r="BB440" s="402"/>
      <c r="BC440" s="402"/>
      <c r="BD440" s="402"/>
      <c r="BE440" s="402"/>
      <c r="BF440" s="402"/>
      <c r="BG440" s="402"/>
      <c r="BH440" s="402"/>
      <c r="BI440" s="402"/>
      <c r="BJ440" s="402"/>
      <c r="BK440" s="402"/>
      <c r="BL440" s="402"/>
      <c r="BM440" s="402"/>
      <c r="BN440" s="402"/>
      <c r="BO440" s="402"/>
    </row>
    <row r="441" spans="1:67" ht="15">
      <c r="A441" s="439" t="s">
        <v>394</v>
      </c>
      <c r="B441" s="441" t="str">
        <f>IF('1 Budgetskema (UDFYLDES)'!B429="","",'1 Budgetskema (UDFYLDES)'!B429)</f>
        <v/>
      </c>
      <c r="C441" s="440" t="str">
        <f>IF('1 Budgetskema (UDFYLDES)'!$A429="","",'1 Budgetskema (UDFYLDES)'!$A429)</f>
        <v/>
      </c>
      <c r="D441" s="385"/>
      <c r="E441" s="444"/>
      <c r="F441" s="443" t="str">
        <f>IFERROR(IF(NOT(ISERROR(MATCH(B439,{"ABER"},0))),INDEX(ABER_Tilskudsprocent_liste[#All],MATCH(B440,ABER_Tilskudsprocent_liste[[#All],[Typer af projekter og aktiviteter/ virksomhedsstørrelse]],0),MATCH(Z442,ABER_Tilskudsprocent_liste[#Headers],0)),IF(NOT(ISERROR(MATCH(B439,{"GBER"},0))),INDEX(GEBER_Tilskudsprocent_liste[#All],MATCH(B440,GEBER_Tilskudsprocent_liste[[#All],[Typer af projekter og aktiviteter/ virksomhedsstørrelse]],0),MATCH(Z442,GEBER_Tilskudsprocent_liste[#Headers],0)),IF(NOT(ISERROR(MATCH(B439,{"FIBER"},0))),INDEX(FIBER_Tilskudsprocent_liste[#All],MATCH(B440,FIBER_Tilskudsprocent_liste[[#All],[Typer af projekter og aktiviteter/ virksomhedsstørrelse]],0),MATCH(Z442,FIBER_Tilskudsprocent_liste[#Headers],0)),IF(NOT(ISERROR(MATCH(B439,{"Ej statsstøtte"},0))),INDEX(Liste_Ej_statsstøtte[#All],MATCH(B440,Liste_Ej_statsstøtte[[#All],[Typer af projekter og aktiviteter/ virksomhedsstørrelse]],0),MATCH(Z442,Liste_Ej_statsstøtte[#Headers],0)),"")))),"")</f>
        <v/>
      </c>
      <c r="G441" s="435" t="str">
        <f>IFERROR(IF(E452*(1-F441)-C453&lt;0,F441-((E452*F441+C453)-E452)/E452,""),"")</f>
        <v/>
      </c>
      <c r="H441" s="435" t="str">
        <f>IFERROR(IF(D453&lt;&gt;0,IF(D453=E452,0,IF(C453&gt;0,(F441-D453/E452)-G441,"HA")),IF(E452*(1-F441)-C453&lt;0,((F441-((E452*F441+C453+D453)-E452)/E452)),"")),"")</f>
        <v/>
      </c>
      <c r="I441" s="482" t="e">
        <f>H441-G442</f>
        <v>#VALUE!</v>
      </c>
      <c r="J441" s="478"/>
      <c r="K441" s="457"/>
      <c r="L441" s="457"/>
      <c r="M441" s="457"/>
      <c r="N441" s="457"/>
      <c r="O441" s="457"/>
      <c r="P441" s="457"/>
      <c r="Q441" s="303"/>
      <c r="R441" s="294"/>
      <c r="S441" s="460"/>
      <c r="T441" s="473" t="s">
        <v>121</v>
      </c>
      <c r="U441" s="473" t="s">
        <v>120</v>
      </c>
      <c r="V441" s="468" t="s">
        <v>118</v>
      </c>
      <c r="W441" s="468" t="s">
        <v>117</v>
      </c>
      <c r="X441" s="468" t="s">
        <v>105</v>
      </c>
      <c r="Y441" s="247"/>
      <c r="Z441" s="295" t="s">
        <v>102</v>
      </c>
      <c r="AA441" s="295" t="s">
        <v>100</v>
      </c>
      <c r="AB441" s="464" t="s">
        <v>209</v>
      </c>
      <c r="AC441" s="247"/>
      <c r="AD441" s="247"/>
      <c r="AE441" s="247"/>
      <c r="AF441" s="247"/>
      <c r="AG441" s="247"/>
      <c r="AH441" s="457"/>
      <c r="AI441" s="247"/>
      <c r="AJ441" s="391"/>
      <c r="AK441" s="402"/>
      <c r="AL441" s="402"/>
      <c r="AM441" s="402"/>
      <c r="AN441" s="402"/>
      <c r="AO441" s="402"/>
      <c r="AP441" s="402"/>
      <c r="AQ441" s="402"/>
      <c r="AR441" s="402"/>
      <c r="AS441" s="402"/>
      <c r="AT441" s="402"/>
      <c r="AU441" s="402"/>
      <c r="AV441" s="402"/>
      <c r="AW441" s="402"/>
      <c r="AX441" s="402"/>
      <c r="AY441" s="402"/>
      <c r="AZ441" s="402"/>
      <c r="BA441" s="402"/>
      <c r="BB441" s="402"/>
      <c r="BC441" s="402"/>
      <c r="BD441" s="402"/>
      <c r="BE441" s="402"/>
      <c r="BF441" s="402"/>
      <c r="BG441" s="402"/>
      <c r="BH441" s="402"/>
      <c r="BI441" s="402"/>
      <c r="BJ441" s="402"/>
      <c r="BK441" s="402"/>
      <c r="BL441" s="402"/>
      <c r="BM441" s="402"/>
      <c r="BN441" s="402"/>
      <c r="BO441" s="402"/>
    </row>
    <row r="442" spans="1:67" ht="15.75" thickBot="1">
      <c r="A442" s="441"/>
      <c r="B442" s="380" t="s">
        <v>57</v>
      </c>
      <c r="C442" s="379" t="s">
        <v>427</v>
      </c>
      <c r="D442" s="379" t="s">
        <v>428</v>
      </c>
      <c r="E442" s="412" t="s">
        <v>0</v>
      </c>
      <c r="F442" s="379" t="s">
        <v>9</v>
      </c>
      <c r="G442" s="560" t="e">
        <f>F441-D453/E452</f>
        <v>#VALUE!</v>
      </c>
      <c r="H442" s="431"/>
      <c r="I442" s="475"/>
      <c r="J442" s="475"/>
      <c r="K442" s="304"/>
      <c r="L442" s="304"/>
      <c r="M442" s="304"/>
      <c r="N442" s="304"/>
      <c r="O442" s="304"/>
      <c r="P442" s="305"/>
      <c r="Q442" s="306"/>
      <c r="R442" s="286"/>
      <c r="S442" s="286"/>
      <c r="T442" s="473"/>
      <c r="U442" s="473"/>
      <c r="V442" s="468"/>
      <c r="W442" s="468"/>
      <c r="X442" s="473"/>
      <c r="Y442" s="460"/>
      <c r="Z442" s="286" t="str">
        <f>CONCATENATE(F438," - ",AA442)</f>
        <v xml:space="preserve"> - </v>
      </c>
      <c r="AA442" s="376" t="str">
        <f>F439</f>
        <v/>
      </c>
      <c r="AB442" s="376"/>
      <c r="AC442" s="247"/>
      <c r="AD442" s="247"/>
      <c r="AE442" s="247"/>
      <c r="AF442" s="247"/>
      <c r="AG442" s="247"/>
      <c r="AH442" s="457"/>
      <c r="AI442" s="247"/>
      <c r="AJ442" s="391"/>
      <c r="AK442" s="402"/>
      <c r="AL442" s="402"/>
      <c r="AM442" s="402"/>
      <c r="AN442" s="402"/>
      <c r="AO442" s="402"/>
      <c r="AP442" s="402"/>
      <c r="AQ442" s="402"/>
      <c r="AR442" s="402"/>
      <c r="AS442" s="402"/>
      <c r="AT442" s="402"/>
      <c r="AU442" s="402"/>
      <c r="AV442" s="402"/>
      <c r="AW442" s="402"/>
      <c r="AX442" s="402"/>
      <c r="AY442" s="402"/>
      <c r="AZ442" s="402"/>
      <c r="BA442" s="402"/>
      <c r="BB442" s="402"/>
      <c r="BC442" s="402"/>
      <c r="BD442" s="402"/>
      <c r="BE442" s="402"/>
      <c r="BF442" s="402"/>
      <c r="BG442" s="402"/>
      <c r="BH442" s="402"/>
      <c r="BI442" s="402"/>
      <c r="BJ442" s="402"/>
      <c r="BK442" s="402"/>
      <c r="BL442" s="402"/>
      <c r="BM442" s="402"/>
      <c r="BN442" s="402"/>
      <c r="BO442" s="402"/>
    </row>
    <row r="443" spans="1:67" ht="15" customHeight="1">
      <c r="A443" s="267" t="s">
        <v>54</v>
      </c>
      <c r="B443" s="277">
        <f>IFERROR(IF(E443=0,0,X443),0)</f>
        <v>0</v>
      </c>
      <c r="C443" s="276">
        <f t="shared" ref="C443:C449" si="103">IFERROR(E443-B443,0)</f>
        <v>0</v>
      </c>
      <c r="D443" s="276"/>
      <c r="E443" s="278">
        <f>'1 Budgetskema (UDFYLDES)'!B437</f>
        <v>0</v>
      </c>
      <c r="F443" s="18">
        <f>SUM('1 Budgetskema (UDFYLDES)'!D436:AV436)</f>
        <v>0</v>
      </c>
      <c r="G443" s="437"/>
      <c r="H443" s="489"/>
      <c r="I443" s="471"/>
      <c r="J443" s="471"/>
      <c r="K443" s="296"/>
      <c r="L443" s="296"/>
      <c r="M443" s="296"/>
      <c r="N443" s="296"/>
      <c r="O443" s="299"/>
      <c r="P443" s="308"/>
      <c r="Q443" s="285"/>
      <c r="R443" s="286"/>
      <c r="S443" s="286"/>
      <c r="T443" s="473" t="e">
        <f>((F$441-((E$452*F$441+C$453)-E$452)/E$452))*E443</f>
        <v>#VALUE!</v>
      </c>
      <c r="U443" s="569" t="e">
        <f>F$456*E443</f>
        <v>#VALUE!</v>
      </c>
      <c r="V443" s="473">
        <f>IFERROR(IF(E443=0,0,E443*G$441),0)</f>
        <v>0</v>
      </c>
      <c r="W443" s="468">
        <f>IF(E443=0,0,E443*F$440)</f>
        <v>0</v>
      </c>
      <c r="X443" s="468">
        <f t="shared" ref="X443:X452" si="104">IF(NOT(ISERROR(MATCH("Selvfinansieret",B$439,0))),0,IF(NOT(ISERROR(MATCH(B$439,AI$570:AI$572,0))),E443,IF(AND(D$453=0,C$453=0),W443,IF(AND(D$453&gt;0,C$453=0),U443,IF(AND(D$453&gt;0,C$453&gt;0,U443=0),0,IF(AND(V443&lt;&gt;0,V443&lt;U443),V443,U443))))))</f>
        <v>0</v>
      </c>
      <c r="Y443" s="247"/>
      <c r="Z443" s="247"/>
      <c r="AA443" s="247"/>
      <c r="AB443" s="376"/>
      <c r="AC443" s="247"/>
      <c r="AD443" s="247"/>
      <c r="AE443" s="247"/>
      <c r="AF443" s="247"/>
      <c r="AG443" s="247"/>
      <c r="AH443" s="247"/>
      <c r="AI443" s="247"/>
      <c r="AJ443" s="391"/>
      <c r="AK443" s="402"/>
      <c r="AL443" s="402"/>
      <c r="AM443" s="402"/>
      <c r="AN443" s="402"/>
      <c r="AO443" s="402"/>
      <c r="AP443" s="402"/>
      <c r="AQ443" s="402"/>
      <c r="AR443" s="402"/>
      <c r="AS443" s="402"/>
      <c r="AT443" s="402"/>
      <c r="AU443" s="402"/>
      <c r="AV443" s="402"/>
      <c r="AW443" s="402"/>
      <c r="AX443" s="402"/>
      <c r="AY443" s="402"/>
      <c r="AZ443" s="402"/>
      <c r="BA443" s="402"/>
      <c r="BB443" s="402"/>
      <c r="BC443" s="402"/>
      <c r="BD443" s="402"/>
      <c r="BE443" s="402"/>
      <c r="BF443" s="402"/>
      <c r="BG443" s="402"/>
      <c r="BH443" s="402"/>
      <c r="BI443" s="402"/>
      <c r="BJ443" s="402"/>
      <c r="BK443" s="402"/>
      <c r="BL443" s="402"/>
      <c r="BM443" s="402"/>
      <c r="BN443" s="402"/>
      <c r="BO443" s="402"/>
    </row>
    <row r="444" spans="1:67" ht="15" customHeight="1">
      <c r="A444" s="194" t="s">
        <v>3</v>
      </c>
      <c r="B444" s="277">
        <f>IFERROR(IF(E444=0,0,X444),0)</f>
        <v>0</v>
      </c>
      <c r="C444" s="277">
        <f t="shared" si="103"/>
        <v>0</v>
      </c>
      <c r="D444" s="277"/>
      <c r="E444" s="66">
        <f>'1 Budgetskema (UDFYLDES)'!B441</f>
        <v>0</v>
      </c>
      <c r="F444" s="68"/>
      <c r="G444" s="437"/>
      <c r="H444" s="489"/>
      <c r="I444" s="471"/>
      <c r="J444" s="471"/>
      <c r="K444" s="296"/>
      <c r="L444" s="296"/>
      <c r="M444" s="296"/>
      <c r="N444" s="296"/>
      <c r="O444" s="299"/>
      <c r="P444" s="309"/>
      <c r="Q444" s="315"/>
      <c r="R444" s="311"/>
      <c r="S444" s="286"/>
      <c r="T444" s="473" t="e">
        <f t="shared" ref="T444:T452" si="105">((F$441-((E$452*F$441+C$453)-E$452)/E$452))*E444</f>
        <v>#VALUE!</v>
      </c>
      <c r="U444" s="569" t="e">
        <f t="shared" ref="U444:U452" si="106">F$456*E444</f>
        <v>#VALUE!</v>
      </c>
      <c r="V444" s="473">
        <f t="shared" ref="V444:V452" si="107">IFERROR(IF(E444=0,0,E444*G$441),0)</f>
        <v>0</v>
      </c>
      <c r="W444" s="468">
        <f t="shared" ref="W444:W451" si="108">IF(E444=0,0,E444*F$440)</f>
        <v>0</v>
      </c>
      <c r="X444" s="468">
        <f t="shared" si="104"/>
        <v>0</v>
      </c>
      <c r="Y444" s="247"/>
      <c r="Z444" s="286"/>
      <c r="AA444" s="286"/>
      <c r="AB444" s="376"/>
      <c r="AC444" s="247"/>
      <c r="AD444" s="767" t="s">
        <v>101</v>
      </c>
      <c r="AE444" s="767"/>
      <c r="AF444" s="767"/>
      <c r="AG444" s="247"/>
      <c r="AH444" s="247"/>
      <c r="AI444" s="247"/>
      <c r="AJ444" s="391"/>
      <c r="AK444" s="402"/>
      <c r="AL444" s="402"/>
      <c r="AM444" s="402"/>
      <c r="AN444" s="402"/>
      <c r="AO444" s="402"/>
      <c r="AP444" s="402"/>
      <c r="AQ444" s="402"/>
      <c r="AR444" s="402"/>
      <c r="AS444" s="402"/>
      <c r="AT444" s="402"/>
      <c r="AU444" s="402"/>
      <c r="AV444" s="402"/>
      <c r="AW444" s="402"/>
      <c r="AX444" s="402"/>
      <c r="AY444" s="402"/>
      <c r="AZ444" s="402"/>
      <c r="BA444" s="402"/>
      <c r="BB444" s="402"/>
      <c r="BC444" s="402"/>
      <c r="BD444" s="402"/>
      <c r="BE444" s="402"/>
      <c r="BF444" s="402"/>
      <c r="BG444" s="402"/>
      <c r="BH444" s="402"/>
      <c r="BI444" s="402"/>
      <c r="BJ444" s="402"/>
      <c r="BK444" s="402"/>
      <c r="BL444" s="402"/>
      <c r="BM444" s="402"/>
      <c r="BN444" s="402"/>
      <c r="BO444" s="402"/>
    </row>
    <row r="445" spans="1:67" ht="15" customHeight="1">
      <c r="A445" s="194" t="s">
        <v>56</v>
      </c>
      <c r="B445" s="277">
        <f t="shared" ref="B445:B449" si="109">IFERROR(IF(E445=0,0,X445),0)</f>
        <v>0</v>
      </c>
      <c r="C445" s="277">
        <f t="shared" si="103"/>
        <v>0</v>
      </c>
      <c r="D445" s="277"/>
      <c r="E445" s="66">
        <f>'1 Budgetskema (UDFYLDES)'!B443</f>
        <v>0</v>
      </c>
      <c r="F445" s="68"/>
      <c r="G445" s="437"/>
      <c r="H445" s="489"/>
      <c r="I445" s="471"/>
      <c r="J445" s="471"/>
      <c r="K445" s="296"/>
      <c r="L445" s="296"/>
      <c r="M445" s="296"/>
      <c r="N445" s="296"/>
      <c r="O445" s="299"/>
      <c r="P445" s="309"/>
      <c r="Q445" s="315"/>
      <c r="R445" s="311"/>
      <c r="S445" s="286"/>
      <c r="T445" s="473" t="e">
        <f t="shared" si="105"/>
        <v>#VALUE!</v>
      </c>
      <c r="U445" s="569" t="e">
        <f t="shared" si="106"/>
        <v>#VALUE!</v>
      </c>
      <c r="V445" s="473">
        <f t="shared" si="107"/>
        <v>0</v>
      </c>
      <c r="W445" s="468">
        <f t="shared" si="108"/>
        <v>0</v>
      </c>
      <c r="X445" s="468">
        <f t="shared" si="104"/>
        <v>0</v>
      </c>
      <c r="Y445" s="247"/>
      <c r="Z445" s="286"/>
      <c r="AA445" s="286"/>
      <c r="AB445" s="376"/>
      <c r="AC445" s="247"/>
      <c r="AD445" s="247"/>
      <c r="AE445" s="247"/>
      <c r="AF445" s="247"/>
      <c r="AG445" s="247"/>
      <c r="AH445" s="247"/>
      <c r="AI445" s="247"/>
      <c r="AJ445" s="391"/>
      <c r="AK445" s="402"/>
      <c r="AL445" s="402"/>
      <c r="AM445" s="402"/>
      <c r="AN445" s="402"/>
      <c r="AO445" s="402"/>
      <c r="AP445" s="402"/>
      <c r="AQ445" s="402"/>
      <c r="AR445" s="402"/>
      <c r="AS445" s="402"/>
      <c r="AT445" s="402"/>
      <c r="AU445" s="402"/>
      <c r="AV445" s="402"/>
      <c r="AW445" s="402"/>
      <c r="AX445" s="402"/>
      <c r="AY445" s="402"/>
      <c r="AZ445" s="402"/>
      <c r="BA445" s="402"/>
      <c r="BB445" s="402"/>
      <c r="BC445" s="402"/>
      <c r="BD445" s="402"/>
      <c r="BE445" s="402"/>
      <c r="BF445" s="402"/>
      <c r="BG445" s="402"/>
      <c r="BH445" s="402"/>
      <c r="BI445" s="402"/>
      <c r="BJ445" s="402"/>
      <c r="BK445" s="402"/>
      <c r="BL445" s="402"/>
      <c r="BM445" s="402"/>
      <c r="BN445" s="402"/>
      <c r="BO445" s="402"/>
    </row>
    <row r="446" spans="1:67" ht="15" customHeight="1">
      <c r="A446" s="194" t="s">
        <v>24</v>
      </c>
      <c r="B446" s="277">
        <f t="shared" si="109"/>
        <v>0</v>
      </c>
      <c r="C446" s="277">
        <f t="shared" si="103"/>
        <v>0</v>
      </c>
      <c r="D446" s="277"/>
      <c r="E446" s="66">
        <f>'1 Budgetskema (UDFYLDES)'!B445</f>
        <v>0</v>
      </c>
      <c r="F446" s="68"/>
      <c r="G446" s="437"/>
      <c r="H446" s="489"/>
      <c r="I446" s="471"/>
      <c r="J446" s="471"/>
      <c r="K446" s="296"/>
      <c r="L446" s="296"/>
      <c r="M446" s="296"/>
      <c r="N446" s="296"/>
      <c r="O446" s="299"/>
      <c r="P446" s="309"/>
      <c r="Q446" s="315"/>
      <c r="R446" s="311"/>
      <c r="S446" s="286"/>
      <c r="T446" s="473" t="e">
        <f t="shared" si="105"/>
        <v>#VALUE!</v>
      </c>
      <c r="U446" s="569" t="e">
        <f t="shared" si="106"/>
        <v>#VALUE!</v>
      </c>
      <c r="V446" s="473">
        <f t="shared" si="107"/>
        <v>0</v>
      </c>
      <c r="W446" s="468">
        <f t="shared" si="108"/>
        <v>0</v>
      </c>
      <c r="X446" s="468">
        <f t="shared" si="104"/>
        <v>0</v>
      </c>
      <c r="Y446" s="247"/>
      <c r="Z446" s="286"/>
      <c r="AA446" s="286"/>
      <c r="AB446" s="464" t="s">
        <v>114</v>
      </c>
      <c r="AC446" s="464" t="s">
        <v>208</v>
      </c>
      <c r="AD446" s="464" t="s">
        <v>88</v>
      </c>
      <c r="AE446" s="464" t="s">
        <v>108</v>
      </c>
      <c r="AF446" s="464" t="s">
        <v>89</v>
      </c>
      <c r="AG446" s="464" t="s">
        <v>106</v>
      </c>
      <c r="AH446" s="464" t="s">
        <v>110</v>
      </c>
      <c r="AI446" s="464" t="s">
        <v>398</v>
      </c>
      <c r="AJ446" s="391"/>
      <c r="AK446" s="402"/>
      <c r="AL446" s="402"/>
      <c r="AM446" s="402"/>
      <c r="AN446" s="402"/>
      <c r="AO446" s="402"/>
      <c r="AP446" s="402"/>
      <c r="AQ446" s="402"/>
      <c r="AR446" s="402"/>
      <c r="AS446" s="402"/>
      <c r="AT446" s="402"/>
      <c r="AU446" s="402"/>
      <c r="AV446" s="402"/>
      <c r="AW446" s="402"/>
      <c r="AX446" s="402"/>
      <c r="AY446" s="402"/>
      <c r="AZ446" s="402"/>
      <c r="BA446" s="402"/>
      <c r="BB446" s="402"/>
      <c r="BC446" s="402"/>
      <c r="BD446" s="402"/>
      <c r="BE446" s="402"/>
      <c r="BF446" s="402"/>
      <c r="BG446" s="402"/>
      <c r="BH446" s="402"/>
      <c r="BI446" s="402"/>
      <c r="BJ446" s="402"/>
      <c r="BK446" s="402"/>
      <c r="BL446" s="402"/>
      <c r="BM446" s="402"/>
      <c r="BN446" s="402"/>
      <c r="BO446" s="402"/>
    </row>
    <row r="447" spans="1:67" ht="15" customHeight="1" thickBot="1">
      <c r="A447" s="194" t="s">
        <v>2</v>
      </c>
      <c r="B447" s="277">
        <f t="shared" si="109"/>
        <v>0</v>
      </c>
      <c r="C447" s="277">
        <f t="shared" si="103"/>
        <v>0</v>
      </c>
      <c r="D447" s="277"/>
      <c r="E447" s="66">
        <f>'1 Budgetskema (UDFYLDES)'!B447</f>
        <v>0</v>
      </c>
      <c r="F447" s="68"/>
      <c r="G447" s="437"/>
      <c r="H447" s="489"/>
      <c r="I447" s="471"/>
      <c r="J447" s="471"/>
      <c r="K447" s="296"/>
      <c r="L447" s="296"/>
      <c r="M447" s="296"/>
      <c r="N447" s="296"/>
      <c r="O447" s="299"/>
      <c r="P447" s="309"/>
      <c r="Q447" s="315"/>
      <c r="R447" s="311"/>
      <c r="S447" s="286"/>
      <c r="T447" s="473" t="e">
        <f t="shared" si="105"/>
        <v>#VALUE!</v>
      </c>
      <c r="U447" s="569" t="e">
        <f t="shared" si="106"/>
        <v>#VALUE!</v>
      </c>
      <c r="V447" s="473">
        <f t="shared" si="107"/>
        <v>0</v>
      </c>
      <c r="W447" s="468">
        <f t="shared" si="108"/>
        <v>0</v>
      </c>
      <c r="X447" s="468">
        <f t="shared" si="104"/>
        <v>0</v>
      </c>
      <c r="Y447" s="247"/>
      <c r="Z447" s="376" t="str">
        <f>IF(OR('1 Budgetskema (UDFYLDES)'!$B429="",'1 Budgetskema (UDFYLDES)'!$C429=""),"","Lille virksomhed")</f>
        <v/>
      </c>
      <c r="AA447" s="376" t="s">
        <v>98</v>
      </c>
      <c r="AB447" s="376" t="s">
        <v>90</v>
      </c>
      <c r="AC447" s="376" t="s">
        <v>390</v>
      </c>
      <c r="AD447" s="376" t="str">
        <f>IF('1 Budgetskema (UDFYLDES)'!$D429="","",IF('1 Budgetskema (UDFYLDES)'!$D429="Forsknings- og videnformidlingsinstitution","Forskning","Videnudvekslings- og informationsaktioner"))</f>
        <v/>
      </c>
      <c r="AE447" s="376" t="str">
        <f>IF('1 Budgetskema (UDFYLDES)'!$D429="","",IF('1 Budgetskema (UDFYLDES)'!$D429="Forsknings- og videnformidlingsinstitution","","Grundforskning"))</f>
        <v/>
      </c>
      <c r="AF447" s="470" t="str">
        <f>IF('1 Budgetskema (UDFYLDES)'!$D429="","","Netværk i akvakulturerhvervet")</f>
        <v/>
      </c>
      <c r="AG447" s="457" t="str">
        <f>IF(NOT(ISERROR(MATCH("Selvfinansieret",B$439,0))),"",IF(NOT(ISERROR(MATCH(B$439,{"ABER"},0))),$AD447,IF(NOT(ISERROR(MATCH(B$439,{"GBER"},0))),$AE447,IF(NOT(ISERROR(MATCH(B$439,{"FIBER"},0))),$AF447,IF(NOT(ISERROR(MATCH(B$439,{"Ej statsstøtte"},0))),$AB447,IF(NOT(ISERROR(MATCH(B$439,{"De minimis (Landbrug)"},0))),$AC447,IF(NOT(ISERROR(MATCH(B$439,{"De minimis (Generel)"},0))),$AC447,IF(NOT(ISERROR(MATCH(B$439,{"De minimis (Fiskeri og akvakultur)"},0))),$AC447,""))))))))</f>
        <v/>
      </c>
      <c r="AH447" s="300" t="str">
        <f>IF('1 Budgetskema (UDFYLDES)'!$D429="","",IF('1 Budgetskema (UDFYLDES)'!$D429="Offentlig institution","Ej statsstøtte","ABER"))</f>
        <v/>
      </c>
      <c r="AI447" s="247" t="s">
        <v>88</v>
      </c>
      <c r="AJ447" s="391"/>
      <c r="AK447" s="402"/>
      <c r="AL447" s="402"/>
      <c r="AM447" s="402"/>
      <c r="AN447" s="402"/>
      <c r="AO447" s="402"/>
      <c r="AP447" s="402"/>
      <c r="AQ447" s="402"/>
      <c r="AR447" s="402"/>
      <c r="AS447" s="402"/>
      <c r="AT447" s="402"/>
      <c r="AU447" s="402"/>
      <c r="AV447" s="402"/>
      <c r="AW447" s="402"/>
      <c r="AX447" s="402"/>
      <c r="AY447" s="402"/>
      <c r="AZ447" s="402"/>
      <c r="BA447" s="402"/>
      <c r="BB447" s="402"/>
      <c r="BC447" s="402"/>
      <c r="BD447" s="402"/>
      <c r="BE447" s="402"/>
      <c r="BF447" s="402"/>
      <c r="BG447" s="402"/>
      <c r="BH447" s="402"/>
      <c r="BI447" s="402"/>
      <c r="BJ447" s="402"/>
      <c r="BK447" s="402"/>
      <c r="BL447" s="402"/>
      <c r="BM447" s="402"/>
      <c r="BN447" s="402"/>
      <c r="BO447" s="402"/>
    </row>
    <row r="448" spans="1:67" ht="15" customHeight="1">
      <c r="A448" s="194" t="s">
        <v>10</v>
      </c>
      <c r="B448" s="277">
        <f t="shared" si="109"/>
        <v>0</v>
      </c>
      <c r="C448" s="277">
        <f t="shared" si="103"/>
        <v>0</v>
      </c>
      <c r="D448" s="277"/>
      <c r="E448" s="66">
        <f>'1 Budgetskema (UDFYLDES)'!B449</f>
        <v>0</v>
      </c>
      <c r="F448" s="68"/>
      <c r="G448" s="437"/>
      <c r="H448" s="489"/>
      <c r="I448" s="471"/>
      <c r="J448" s="496" t="s">
        <v>400</v>
      </c>
      <c r="K448" s="497"/>
      <c r="L448" s="498"/>
      <c r="M448" s="296"/>
      <c r="N448" s="296"/>
      <c r="O448" s="299"/>
      <c r="P448" s="309"/>
      <c r="Q448" s="315"/>
      <c r="R448" s="311"/>
      <c r="S448" s="286"/>
      <c r="T448" s="473" t="e">
        <f t="shared" si="105"/>
        <v>#VALUE!</v>
      </c>
      <c r="U448" s="569" t="e">
        <f t="shared" si="106"/>
        <v>#VALUE!</v>
      </c>
      <c r="V448" s="473">
        <f t="shared" si="107"/>
        <v>0</v>
      </c>
      <c r="W448" s="468">
        <f t="shared" si="108"/>
        <v>0</v>
      </c>
      <c r="X448" s="468">
        <f t="shared" si="104"/>
        <v>0</v>
      </c>
      <c r="Y448" s="457"/>
      <c r="Z448" s="376" t="str">
        <f>IF(OR('1 Budgetskema (UDFYLDES)'!$B429="",'1 Budgetskema (UDFYLDES)'!$C429=""),"","Mellemstor virksomhed")</f>
        <v/>
      </c>
      <c r="AA448" s="376" t="s">
        <v>99</v>
      </c>
      <c r="AB448" s="376" t="s">
        <v>91</v>
      </c>
      <c r="AC448" s="2" t="s">
        <v>391</v>
      </c>
      <c r="AD448" s="376" t="str">
        <f>IF('1 Budgetskema (UDFYLDES)'!$D429="","",IF('1 Budgetskema (UDFYLDES)'!$D429="Forsknings- og videnformidlingsinstitution","Udvikling","Konsulentbistand"))</f>
        <v/>
      </c>
      <c r="AE448" s="376" t="str">
        <f>IF('1 Budgetskema (UDFYLDES)'!$D429="","",IF('1 Budgetskema (UDFYLDES)'!$D429="Forsknings- og videnformidlingsinstitution","","Industriel forskning"))</f>
        <v/>
      </c>
      <c r="AF448" s="470" t="str">
        <f>IF('1 Budgetskema (UDFYLDES)'!$D429="","","Konsulentbistand")</f>
        <v/>
      </c>
      <c r="AG448" s="457" t="str">
        <f>IF(NOT(ISERROR(MATCH("Selvfinansieret",B$439,0))),"",IF(NOT(ISERROR(MATCH(B$439,{"ABER"},0))),$AD448,IF(NOT(ISERROR(MATCH(B$439,{"GBER"},0))),$AE448,IF(NOT(ISERROR(MATCH(B$439,{"FIBER"},0))),$AF448,IF(NOT(ISERROR(MATCH(B$439,{"Ej statsstøtte"},0))),$AB448,IF(NOT(ISERROR(MATCH(B$439,{"De minimis (Landbrug)"},0))),$AC448,IF(NOT(ISERROR(MATCH(B$439,{"De minimis (Generel)"},0))),$AC448,IF(NOT(ISERROR(MATCH(B$439,{"De minimis (Fiskeri og akvakultur)"},0))),$AC448,""))))))))</f>
        <v/>
      </c>
      <c r="AH448" s="300" t="str">
        <f>IF('1 Budgetskema (UDFYLDES)'!$D429="","",IF('1 Budgetskema (UDFYLDES)'!$D429="Offentlig institution",$AI450,IF('1 Budgetskema (UDFYLDES)'!$D429="Forsknings- og videnformidlingsinstitution",$AI453,$AI448)))</f>
        <v/>
      </c>
      <c r="AI448" s="247" t="s">
        <v>108</v>
      </c>
      <c r="AJ448" s="391"/>
      <c r="AK448" s="402"/>
      <c r="AL448" s="402"/>
      <c r="AM448" s="402"/>
      <c r="AN448" s="402"/>
      <c r="AO448" s="402"/>
      <c r="AP448" s="402"/>
      <c r="AQ448" s="402"/>
      <c r="AR448" s="402"/>
      <c r="AS448" s="402"/>
      <c r="AT448" s="402"/>
      <c r="AU448" s="402"/>
      <c r="AV448" s="402"/>
      <c r="AW448" s="402"/>
      <c r="AX448" s="402"/>
      <c r="AY448" s="402"/>
      <c r="AZ448" s="402"/>
      <c r="BA448" s="402"/>
      <c r="BB448" s="402"/>
      <c r="BC448" s="402"/>
      <c r="BD448" s="402"/>
      <c r="BE448" s="402"/>
      <c r="BF448" s="402"/>
      <c r="BG448" s="402"/>
      <c r="BH448" s="402"/>
      <c r="BI448" s="402"/>
      <c r="BJ448" s="402"/>
      <c r="BK448" s="402"/>
      <c r="BL448" s="402"/>
      <c r="BM448" s="402"/>
      <c r="BN448" s="402"/>
      <c r="BO448" s="402"/>
    </row>
    <row r="449" spans="1:67" ht="15.75" customHeight="1">
      <c r="A449" s="194" t="s">
        <v>55</v>
      </c>
      <c r="B449" s="277">
        <f t="shared" si="109"/>
        <v>0</v>
      </c>
      <c r="C449" s="277">
        <f t="shared" si="103"/>
        <v>0</v>
      </c>
      <c r="D449" s="277"/>
      <c r="E449" s="66">
        <f>'1 Budgetskema (UDFYLDES)'!B451</f>
        <v>0</v>
      </c>
      <c r="F449" s="68"/>
      <c r="G449" s="437"/>
      <c r="H449" s="489"/>
      <c r="I449" s="471"/>
      <c r="J449" s="500" t="str">
        <f>IF(OR($B439=AI450,$B439=AI451,$B439=AI452),"","Ja")</f>
        <v>Ja</v>
      </c>
      <c r="K449" s="493" t="b">
        <f>AND($T$3,OR('1 Budgetskema (UDFYLDES)'!D431="Nej",'1 Budgetskema (UDFYLDES)'!D431=""))</f>
        <v>1</v>
      </c>
      <c r="L449" s="499"/>
      <c r="M449" s="296"/>
      <c r="N449" s="296"/>
      <c r="O449" s="299"/>
      <c r="P449" s="309"/>
      <c r="Q449" s="315"/>
      <c r="R449" s="311"/>
      <c r="S449" s="286"/>
      <c r="T449" s="473" t="e">
        <f t="shared" si="105"/>
        <v>#VALUE!</v>
      </c>
      <c r="U449" s="569" t="e">
        <f t="shared" si="106"/>
        <v>#VALUE!</v>
      </c>
      <c r="V449" s="473">
        <f t="shared" si="107"/>
        <v>0</v>
      </c>
      <c r="W449" s="468">
        <f t="shared" si="108"/>
        <v>0</v>
      </c>
      <c r="X449" s="468">
        <f t="shared" si="104"/>
        <v>0</v>
      </c>
      <c r="Y449" s="457"/>
      <c r="Z449" s="376" t="str">
        <f>IF(OR('1 Budgetskema (UDFYLDES)'!$B429="",'1 Budgetskema (UDFYLDES)'!$C429=""),"","Stor virksomhed")</f>
        <v/>
      </c>
      <c r="AA449" s="376"/>
      <c r="AB449" s="376" t="s">
        <v>92</v>
      </c>
      <c r="AC449" s="376" t="s">
        <v>206</v>
      </c>
      <c r="AD449" s="376" t="str">
        <f>IF('1 Budgetskema (UDFYLDES)'!$D429="","",IF('1 Budgetskema (UDFYLDES)'!$D429="Forsknings- og videnformidlingsinstitution","Videnudvekslings- og informationsaktioner","Fremstødsforanstaltninger"))</f>
        <v/>
      </c>
      <c r="AE449" s="376" t="str">
        <f>IF('1 Budgetskema (UDFYLDES)'!$D429="","",IF('1 Budgetskema (UDFYLDES)'!$D429="Forsknings- og videnformidlingsinstitution","","Eksperimentel udvikling"))</f>
        <v/>
      </c>
      <c r="AF449" s="472" t="str">
        <f>IF('1 Budgetskema (UDFYLDES)'!$D429="","","Afsætningsforanstaltninger")</f>
        <v/>
      </c>
      <c r="AG449" s="457" t="str">
        <f>IF(NOT(ISERROR(MATCH("Selvfinansieret",B$439,0))),"",IF(NOT(ISERROR(MATCH(B$439,{"ABER"},0))),$AD449,IF(NOT(ISERROR(MATCH(B$439,{"GBER"},0))),$AE449,IF(NOT(ISERROR(MATCH(B$439,{"FIBER"},0))),$AF449,IF(NOT(ISERROR(MATCH(B$439,{"Ej statsstøtte"},0))),$AB449,IF(NOT(ISERROR(MATCH(B$439,{"De minimis (Landbrug)"},0))),$AC449,IF(NOT(ISERROR(MATCH(B$439,{"De minimis (Generel)"},0))),$AC449,IF(NOT(ISERROR(MATCH(B$439,{"De minimis (Fiskeri og akvakultur)"},0))),$AC449,""))))))))</f>
        <v/>
      </c>
      <c r="AH449" s="300" t="str">
        <f>IF('1 Budgetskema (UDFYLDES)'!$D429="","",IF(OR('1 Budgetskema (UDFYLDES)'!$D429="Forsknings- og videnformidlingsinstitution",'1 Budgetskema (UDFYLDES)'!$D429="Stor virksomhed"),$AI450,IF('1 Budgetskema (UDFYLDES)'!$D429="Offentlig institution",$AI451,"FIBER")))</f>
        <v/>
      </c>
      <c r="AI449" s="247" t="s">
        <v>89</v>
      </c>
      <c r="AJ449" s="391"/>
      <c r="AK449" s="402"/>
      <c r="AL449" s="402"/>
      <c r="AM449" s="402"/>
      <c r="AN449" s="402"/>
      <c r="AO449" s="402"/>
      <c r="AP449" s="402"/>
      <c r="AQ449" s="402"/>
      <c r="AR449" s="402"/>
      <c r="AS449" s="402"/>
      <c r="AT449" s="402"/>
      <c r="AU449" s="402"/>
      <c r="AV449" s="402"/>
      <c r="AW449" s="402"/>
      <c r="AX449" s="402"/>
      <c r="AY449" s="402"/>
      <c r="AZ449" s="402"/>
      <c r="BA449" s="402"/>
      <c r="BB449" s="402"/>
      <c r="BC449" s="402"/>
      <c r="BD449" s="402"/>
      <c r="BE449" s="402"/>
      <c r="BF449" s="402"/>
      <c r="BG449" s="402"/>
      <c r="BH449" s="402"/>
      <c r="BI449" s="402"/>
      <c r="BJ449" s="402"/>
      <c r="BK449" s="402"/>
      <c r="BL449" s="402"/>
      <c r="BM449" s="402"/>
      <c r="BN449" s="402"/>
      <c r="BO449" s="402"/>
    </row>
    <row r="450" spans="1:67" ht="15" customHeight="1">
      <c r="A450" s="268" t="s">
        <v>13</v>
      </c>
      <c r="B450" s="66">
        <f>SUM(B443+B444+B445+B446-B447-B448+B449)</f>
        <v>0</v>
      </c>
      <c r="C450" s="66">
        <f>SUM(C443+C444+C445+C446-C447-C448+C449)</f>
        <v>0</v>
      </c>
      <c r="D450" s="66"/>
      <c r="E450" s="66">
        <f>SUM(B450:C450)</f>
        <v>0</v>
      </c>
      <c r="F450" s="188"/>
      <c r="G450" s="437"/>
      <c r="H450" s="489"/>
      <c r="I450" s="471"/>
      <c r="J450" s="500" t="str">
        <f>IF(OR($B439=AI450,$B439=AI451,$B439=AI452),"","Nej")</f>
        <v>Nej</v>
      </c>
      <c r="K450" s="493"/>
      <c r="L450" s="499"/>
      <c r="M450" s="296"/>
      <c r="N450" s="296"/>
      <c r="O450" s="301"/>
      <c r="P450" s="457"/>
      <c r="Q450" s="376"/>
      <c r="R450" s="376"/>
      <c r="S450" s="376"/>
      <c r="T450" s="473" t="e">
        <f t="shared" si="105"/>
        <v>#VALUE!</v>
      </c>
      <c r="U450" s="569" t="e">
        <f t="shared" si="106"/>
        <v>#VALUE!</v>
      </c>
      <c r="V450" s="473">
        <f t="shared" si="107"/>
        <v>0</v>
      </c>
      <c r="W450" s="468">
        <f t="shared" si="108"/>
        <v>0</v>
      </c>
      <c r="X450" s="468">
        <f t="shared" si="104"/>
        <v>0</v>
      </c>
      <c r="Y450" s="457"/>
      <c r="Z450" s="376" t="str">
        <f>IF(OR('1 Budgetskema (UDFYLDES)'!$B429="",'1 Budgetskema (UDFYLDES)'!$C429=""),"","Forsknings- og videnformidlingsinstitution")</f>
        <v/>
      </c>
      <c r="AA450" s="376"/>
      <c r="AB450" s="376" t="s">
        <v>93</v>
      </c>
      <c r="AC450" s="376" t="s">
        <v>85</v>
      </c>
      <c r="AD450" s="376" t="str">
        <f>IF('1 Budgetskema (UDFYLDES)'!$D429="","",IF(OR('1 Budgetskema (UDFYLDES)'!$D429="Forsknings- og videnformidlingsinstitution",'1 Budgetskema (UDFYLDES)'!$D429="Stor virksomhed"),"","Deltagelse i kvalitetsordninger"))</f>
        <v/>
      </c>
      <c r="AE450" s="376" t="str">
        <f>IF('1 Budgetskema (UDFYLDES)'!$D429="","",IF('1 Budgetskema (UDFYLDES)'!$D429="Forsknings- og videnformidlingsinstitution","","Gennemførlighedsundersøgelser"))</f>
        <v/>
      </c>
      <c r="AF450" s="462" t="str">
        <f>""</f>
        <v/>
      </c>
      <c r="AG450" s="457" t="str">
        <f>IF(NOT(ISERROR(MATCH("Selvfinansieret",B$439,0))),"",IF(NOT(ISERROR(MATCH(B$439,{"ABER"},0))),$AD450,IF(NOT(ISERROR(MATCH(B$439,{"GBER"},0))),$AE450,IF(NOT(ISERROR(MATCH(B$439,{"FIBER"},0))),$AF450,IF(NOT(ISERROR(MATCH(B$439,{"Ej statsstøtte"},0))),$AB450,IF(NOT(ISERROR(MATCH(B$439,{"De minimis (Landbrug)"},0))),$AC450,IF(NOT(ISERROR(MATCH(B$439,{"De minimis (Generel)"},0))),$AC450,IF(NOT(ISERROR(MATCH(B$439,{"De minimis (Fiskeri og akvakultur)"},0))),$AC450,""))))))))</f>
        <v/>
      </c>
      <c r="AH450" s="300" t="str">
        <f>IF('1 Budgetskema (UDFYLDES)'!$D429="","",IF(OR('1 Budgetskema (UDFYLDES)'!$D429="Forsknings- og videnformidlingsinstitution",'1 Budgetskema (UDFYLDES)'!$D429="Stor virksomhed"),$AI451,IF('1 Budgetskema (UDFYLDES)'!$D429="Offentlig institution",$AI452,"De minimis (Landbrug)")))</f>
        <v/>
      </c>
      <c r="AI450" s="247" t="s">
        <v>63</v>
      </c>
      <c r="AJ450" s="391"/>
      <c r="AK450" s="402"/>
      <c r="AL450" s="402"/>
      <c r="AM450" s="402"/>
      <c r="AN450" s="402"/>
      <c r="AO450" s="402"/>
      <c r="AP450" s="402"/>
      <c r="AQ450" s="402"/>
      <c r="AR450" s="402"/>
      <c r="AS450" s="402"/>
      <c r="AT450" s="402"/>
      <c r="AU450" s="402"/>
      <c r="AV450" s="402"/>
      <c r="AW450" s="402"/>
      <c r="AX450" s="402"/>
      <c r="AY450" s="402"/>
      <c r="AZ450" s="402"/>
      <c r="BA450" s="402"/>
      <c r="BB450" s="402"/>
      <c r="BC450" s="402"/>
      <c r="BD450" s="402"/>
      <c r="BE450" s="402"/>
      <c r="BF450" s="402"/>
      <c r="BG450" s="402"/>
      <c r="BH450" s="402"/>
      <c r="BI450" s="402"/>
      <c r="BJ450" s="402"/>
      <c r="BK450" s="402"/>
      <c r="BL450" s="402"/>
      <c r="BM450" s="402"/>
      <c r="BN450" s="402"/>
      <c r="BO450" s="402"/>
    </row>
    <row r="451" spans="1:67" ht="15.75" customHeight="1" thickBot="1">
      <c r="A451" s="269" t="s">
        <v>1</v>
      </c>
      <c r="B451" s="277">
        <f>IFERROR(IF(E451=0,0,X451),0)</f>
        <v>0</v>
      </c>
      <c r="C451" s="277">
        <f>IFERROR(E451-B451,0)</f>
        <v>0</v>
      </c>
      <c r="D451" s="277"/>
      <c r="E451" s="66">
        <f>'1 Budgetskema (UDFYLDES)'!B453</f>
        <v>0</v>
      </c>
      <c r="F451" s="68"/>
      <c r="G451" s="437"/>
      <c r="H451" s="489"/>
      <c r="I451" s="471"/>
      <c r="J451" s="500"/>
      <c r="K451" s="493"/>
      <c r="L451" s="499"/>
      <c r="M451" s="296"/>
      <c r="N451" s="296"/>
      <c r="O451" s="299"/>
      <c r="P451" s="457"/>
      <c r="Q451" s="376"/>
      <c r="R451" s="376"/>
      <c r="S451" s="376"/>
      <c r="T451" s="473" t="e">
        <f t="shared" si="105"/>
        <v>#VALUE!</v>
      </c>
      <c r="U451" s="569" t="e">
        <f t="shared" si="106"/>
        <v>#VALUE!</v>
      </c>
      <c r="V451" s="473">
        <f t="shared" si="107"/>
        <v>0</v>
      </c>
      <c r="W451" s="468">
        <f t="shared" si="108"/>
        <v>0</v>
      </c>
      <c r="X451" s="468">
        <f t="shared" si="104"/>
        <v>0</v>
      </c>
      <c r="Y451" s="457"/>
      <c r="Z451" s="376" t="str">
        <f>IF(OR('1 Budgetskema (UDFYLDES)'!$B429="",'1 Budgetskema (UDFYLDES)'!$C429=""),"","Offentlig institution")</f>
        <v/>
      </c>
      <c r="AA451" s="376"/>
      <c r="AB451" s="376" t="s">
        <v>360</v>
      </c>
      <c r="AC451" s="376" t="s">
        <v>384</v>
      </c>
      <c r="AD451" s="376" t="str">
        <f>IF('1 Budgetskema (UDFYLDES)'!$D429="","",IF(OR('1 Budgetskema (UDFYLDES)'!$D429="Forsknings- og videnformidlingsinstitution",'1 Budgetskema (UDFYLDES)'!$D429="Stor virksomhed"),"","Ny Deltagelse i kvalitetsordninger"))</f>
        <v/>
      </c>
      <c r="AE451" s="376" t="str">
        <f>IF('1 Budgetskema (UDFYLDES)'!$D429="","",IF('1 Budgetskema (UDFYLDES)'!$D429="Forsknings- og videnformidlingsinstitution","","Uddannelse"))</f>
        <v/>
      </c>
      <c r="AF451" s="462" t="str">
        <f>""</f>
        <v/>
      </c>
      <c r="AG451" s="457" t="str">
        <f>IF(NOT(ISERROR(MATCH("Selvfinansieret",B$439,0))),"",IF(NOT(ISERROR(MATCH(B$439,{"ABER"},0))),$AD451,IF(NOT(ISERROR(MATCH(B$439,{"GBER"},0))),$AE451,IF(NOT(ISERROR(MATCH(B$439,{"FIBER"},0))),$AF451,IF(NOT(ISERROR(MATCH(B$439,{"Ej statsstøtte"},0))),$AB451,IF(NOT(ISERROR(MATCH(B$439,{"De minimis (Landbrug)"},0))),$AC451,IF(NOT(ISERROR(MATCH(B$439,{"De minimis (Generel)"},0))),$AC451,IF(NOT(ISERROR(MATCH(B$439,{"De minimis (Fiskeri og akvakultur)"},0))),$AC451,""))))))))</f>
        <v/>
      </c>
      <c r="AH451" s="300" t="str">
        <f>IF('1 Budgetskema (UDFYLDES)'!$D429="","",IF(OR('1 Budgetskema (UDFYLDES)'!$D429="Forsknings- og videnformidlingsinstitution",'1 Budgetskema (UDFYLDES)'!$D429="Stor virksomhed"),$AI452,IF('1 Budgetskema (UDFYLDES)'!$D429="Offentlig institution",$AI454,"De minimis (Generel)")))</f>
        <v/>
      </c>
      <c r="AI451" s="247" t="s">
        <v>397</v>
      </c>
      <c r="AJ451" s="391"/>
      <c r="AK451" s="402"/>
      <c r="AL451" s="402"/>
      <c r="AM451" s="402"/>
      <c r="AN451" s="402"/>
      <c r="AO451" s="402"/>
      <c r="AP451" s="402"/>
      <c r="AQ451" s="402"/>
      <c r="AR451" s="402"/>
      <c r="AS451" s="402"/>
      <c r="AT451" s="402"/>
      <c r="AU451" s="402"/>
      <c r="AV451" s="402"/>
      <c r="AW451" s="402"/>
      <c r="AX451" s="402"/>
      <c r="AY451" s="402"/>
      <c r="AZ451" s="402"/>
      <c r="BA451" s="402"/>
      <c r="BB451" s="402"/>
      <c r="BC451" s="402"/>
      <c r="BD451" s="402"/>
      <c r="BE451" s="402"/>
      <c r="BF451" s="402"/>
      <c r="BG451" s="402"/>
      <c r="BH451" s="402"/>
      <c r="BI451" s="402"/>
      <c r="BJ451" s="402"/>
      <c r="BK451" s="402"/>
      <c r="BL451" s="402"/>
      <c r="BM451" s="402"/>
      <c r="BN451" s="402"/>
      <c r="BO451" s="402"/>
    </row>
    <row r="452" spans="1:67" ht="15.75" customHeight="1" thickBot="1">
      <c r="A452" s="177" t="s">
        <v>0</v>
      </c>
      <c r="B452" s="551">
        <f>IF(B450+B451&lt;=0,0,B450+B451)</f>
        <v>0</v>
      </c>
      <c r="C452" s="551">
        <f>IF(C450+C451&lt;=0,0,C450+C451)</f>
        <v>0</v>
      </c>
      <c r="D452" s="279"/>
      <c r="E452" s="273">
        <f>SUM(E443+E444+E445+E446-E447-E448+E449)+E451</f>
        <v>0</v>
      </c>
      <c r="F452" s="264"/>
      <c r="G452" s="429"/>
      <c r="H452" s="489"/>
      <c r="I452" s="471"/>
      <c r="J452" s="501"/>
      <c r="K452" s="502"/>
      <c r="L452" s="503"/>
      <c r="M452" s="296"/>
      <c r="N452" s="296"/>
      <c r="O452" s="301"/>
      <c r="P452" s="457"/>
      <c r="Q452" s="376"/>
      <c r="R452" s="376"/>
      <c r="S452" s="376"/>
      <c r="T452" s="473" t="e">
        <f t="shared" si="105"/>
        <v>#VALUE!</v>
      </c>
      <c r="U452" s="569" t="e">
        <f t="shared" si="106"/>
        <v>#VALUE!</v>
      </c>
      <c r="V452" s="473">
        <f t="shared" si="107"/>
        <v>0</v>
      </c>
      <c r="W452" s="473"/>
      <c r="X452" s="468">
        <f t="shared" si="104"/>
        <v>0</v>
      </c>
      <c r="Y452" s="457"/>
      <c r="Z452" s="286"/>
      <c r="AA452" s="286"/>
      <c r="AB452" s="376" t="str">
        <f>""</f>
        <v/>
      </c>
      <c r="AC452" s="376" t="s">
        <v>95</v>
      </c>
      <c r="AD452" s="376" t="str">
        <f>""</f>
        <v/>
      </c>
      <c r="AE452" s="376" t="str">
        <f>IF('1 Budgetskema (UDFYLDES)'!$D429="","",IF('1 Budgetskema (UDFYLDES)'!$D429="Forsknings- og videnformidlingsinstitution","","Støtte til innovationsklynger"))</f>
        <v/>
      </c>
      <c r="AF452" s="462" t="str">
        <f>""</f>
        <v/>
      </c>
      <c r="AG452" s="457" t="str">
        <f>IF(NOT(ISERROR(MATCH("Selvfinansieret",B$439,0))),"",IF(NOT(ISERROR(MATCH(B$439,{"ABER"},0))),$AD452,IF(NOT(ISERROR(MATCH(B$439,{"GBER"},0))),$AE452,IF(NOT(ISERROR(MATCH(B$439,{"FIBER"},0))),$AF452,IF(NOT(ISERROR(MATCH(B$439,{"Ej statsstøtte"},0))),$AB452,IF(NOT(ISERROR(MATCH(B$439,{"De minimis (Landbrug)"},0))),$AC452,IF(NOT(ISERROR(MATCH(B$439,{"De minimis (Generel)"},0))),$AC452,IF(NOT(ISERROR(MATCH(B$439,{"De minimis (Fiskeri og akvakultur)"},0))),$AC452,""))))))))</f>
        <v/>
      </c>
      <c r="AH452" s="300" t="str">
        <f>IF(OR('1 Budgetskema (UDFYLDES)'!$D429="",'1 Budgetskema (UDFYLDES)'!$D429="Offentlig institution"),"",IF(OR('1 Budgetskema (UDFYLDES)'!$D429="Forsknings- og videnformidlingsinstitution",'1 Budgetskema (UDFYLDES)'!$D429="Stor virksomhed"),$AI454,"De minimis (Fiskeri og akvakultur)"))</f>
        <v/>
      </c>
      <c r="AI452" s="247" t="s">
        <v>64</v>
      </c>
      <c r="AJ452" s="391"/>
      <c r="AK452" s="402"/>
      <c r="AL452" s="402"/>
      <c r="AM452" s="402"/>
      <c r="AN452" s="402"/>
      <c r="AO452" s="402"/>
      <c r="AP452" s="402"/>
      <c r="AQ452" s="402"/>
      <c r="AR452" s="402"/>
      <c r="AS452" s="402"/>
      <c r="AT452" s="402"/>
      <c r="AU452" s="402"/>
      <c r="AV452" s="402"/>
      <c r="AW452" s="402"/>
      <c r="AX452" s="402"/>
      <c r="AY452" s="402"/>
      <c r="AZ452" s="402"/>
      <c r="BA452" s="402"/>
      <c r="BB452" s="402"/>
      <c r="BC452" s="402"/>
      <c r="BD452" s="402"/>
      <c r="BE452" s="402"/>
      <c r="BF452" s="402"/>
      <c r="BG452" s="402"/>
      <c r="BH452" s="402"/>
      <c r="BI452" s="402"/>
      <c r="BJ452" s="402"/>
      <c r="BK452" s="402"/>
      <c r="BL452" s="402"/>
      <c r="BM452" s="402"/>
      <c r="BN452" s="402"/>
      <c r="BO452" s="402"/>
    </row>
    <row r="453" spans="1:67" s="2" customFormat="1" ht="15.75" thickBot="1">
      <c r="A453" s="549" t="s">
        <v>426</v>
      </c>
      <c r="B453" s="280">
        <f>B452</f>
        <v>0</v>
      </c>
      <c r="C453" s="552">
        <f>'1 Budgetskema (UDFYLDES)'!E431</f>
        <v>0</v>
      </c>
      <c r="D453" s="552">
        <f>'1 Budgetskema (UDFYLDES)'!F431</f>
        <v>0</v>
      </c>
      <c r="E453" s="283">
        <f>SUM(B443+B444+B445+B446-B447-B448+B449)</f>
        <v>0</v>
      </c>
      <c r="F453" s="189"/>
      <c r="G453" s="430"/>
      <c r="H453" s="430"/>
      <c r="I453" s="474"/>
      <c r="J453" s="493" t="s">
        <v>430</v>
      </c>
      <c r="K453" s="312"/>
      <c r="L453" s="299"/>
      <c r="M453" s="299"/>
      <c r="N453" s="299"/>
      <c r="O453" s="301"/>
      <c r="P453" s="457"/>
      <c r="Q453" s="376"/>
      <c r="R453" s="376"/>
      <c r="S453" s="376"/>
      <c r="T453" s="473"/>
      <c r="U453" s="473"/>
      <c r="V453" s="473"/>
      <c r="W453" s="473"/>
      <c r="X453" s="468"/>
      <c r="Y453" s="457"/>
      <c r="Z453" s="300"/>
      <c r="AA453" s="300"/>
      <c r="AB453" s="376" t="str">
        <f>""</f>
        <v/>
      </c>
      <c r="AC453" s="376" t="s">
        <v>86</v>
      </c>
      <c r="AD453" s="462" t="str">
        <f>""</f>
        <v/>
      </c>
      <c r="AE453" s="376" t="str">
        <f>IF('1 Budgetskema (UDFYLDES)'!$D429="","",IF(OR('1 Budgetskema (UDFYLDES)'!$D429="Forsknings- og videnformidlingsinstitution",'1 Budgetskema (UDFYLDES)'!$D429="Stor virksomhed"),"","Konsulentbistand"))</f>
        <v/>
      </c>
      <c r="AF453" s="462" t="str">
        <f>""</f>
        <v/>
      </c>
      <c r="AG453" s="457" t="str">
        <f>IF(NOT(ISERROR(MATCH("Selvfinansieret",B$439,0))),"",IF(NOT(ISERROR(MATCH(B$439,{"ABER"},0))),$AD453,IF(NOT(ISERROR(MATCH(B$439,{"GBER"},0))),$AE453,IF(NOT(ISERROR(MATCH(B$439,{"FIBER"},0))),$AF453,IF(NOT(ISERROR(MATCH(B$439,{"Ej statsstøtte"},0))),$AB453,IF(NOT(ISERROR(MATCH(B$439,{"De minimis (Landbrug)"},0))),$AC453,IF(NOT(ISERROR(MATCH(B$439,{"De minimis (Generel)"},0))),$AC453,IF(NOT(ISERROR(MATCH(B$439,{"De minimis (Fiskeri og akvakultur)"},0))),$AC453,""))))))))</f>
        <v/>
      </c>
      <c r="AH453" s="300" t="str">
        <f>IF(OR('1 Budgetskema (UDFYLDES)'!$D429="",'1 Budgetskema (UDFYLDES)'!$D429="Offentlig institution",'1 Budgetskema (UDFYLDES)'!$D429="Forsknings- og videnformidlingsinstitution",'1 Budgetskema (UDFYLDES)'!$D429="Stor virksomhed"),"","Selvfinansieret")</f>
        <v/>
      </c>
      <c r="AI453" s="247" t="s">
        <v>115</v>
      </c>
      <c r="AJ453" s="391"/>
      <c r="AK453" s="402"/>
      <c r="AL453" s="402"/>
      <c r="AM453" s="402"/>
      <c r="AN453" s="402"/>
      <c r="AO453" s="402"/>
      <c r="AP453" s="402"/>
      <c r="AQ453" s="402"/>
      <c r="AR453" s="402"/>
      <c r="AS453" s="402"/>
      <c r="AT453" s="402"/>
      <c r="AU453" s="402"/>
      <c r="AV453" s="402"/>
      <c r="AW453" s="402"/>
      <c r="AX453" s="402"/>
      <c r="AY453" s="402"/>
      <c r="AZ453" s="402"/>
      <c r="BA453" s="402"/>
      <c r="BB453" s="402"/>
      <c r="BC453" s="402"/>
      <c r="BD453" s="402"/>
      <c r="BE453" s="402"/>
      <c r="BF453" s="402"/>
      <c r="BG453" s="402"/>
      <c r="BH453" s="402"/>
      <c r="BI453" s="402"/>
      <c r="BJ453" s="402"/>
      <c r="BK453" s="402"/>
      <c r="BL453" s="402"/>
      <c r="BM453" s="402"/>
      <c r="BN453" s="402"/>
      <c r="BO453" s="402"/>
    </row>
    <row r="454" spans="1:67" s="2" customFormat="1" ht="15.75" thickBot="1">
      <c r="A454" s="393"/>
      <c r="B454" s="394"/>
      <c r="C454" s="394"/>
      <c r="D454" s="394"/>
      <c r="E454" s="408"/>
      <c r="F454" s="407"/>
      <c r="G454" s="430"/>
      <c r="H454" s="430"/>
      <c r="I454" s="474"/>
      <c r="J454" s="299" t="b">
        <f>OR(AND('1 Budgetskema (UDFYLDES)'!A429&gt;1,'1 Budgetskema (UDFYLDES)'!A429&lt;1000000000),'1 Budgetskema (UDFYLDES)'!A429&gt;9999999999)</f>
        <v>0</v>
      </c>
      <c r="K454" s="312"/>
      <c r="L454" s="299"/>
      <c r="M454" s="299"/>
      <c r="N454" s="299"/>
      <c r="O454" s="301"/>
      <c r="P454" s="457"/>
      <c r="Q454" s="376"/>
      <c r="R454" s="376"/>
      <c r="S454" s="376"/>
      <c r="T454" s="473"/>
      <c r="U454" s="473"/>
      <c r="V454" s="473"/>
      <c r="W454" s="473"/>
      <c r="X454" s="468"/>
      <c r="Y454" s="457"/>
      <c r="Z454" s="285"/>
      <c r="AA454" s="291"/>
      <c r="AB454" s="286" t="str">
        <f>""</f>
        <v/>
      </c>
      <c r="AC454" s="376" t="s">
        <v>87</v>
      </c>
      <c r="AD454" s="247" t="str">
        <f>""</f>
        <v/>
      </c>
      <c r="AE454" s="376" t="str">
        <f>IF('1 Budgetskema (UDFYLDES)'!$D429="","",IF(OR('1 Budgetskema (UDFYLDES)'!$D429="Forsknings- og videnformidlingsinstitution",'1 Budgetskema (UDFYLDES)'!$D429="Stor virksomhed"),"","Deltagelse i messer"))</f>
        <v/>
      </c>
      <c r="AF454" s="462" t="str">
        <f>""</f>
        <v/>
      </c>
      <c r="AG454" s="457" t="str">
        <f>IF(NOT(ISERROR(MATCH("Selvfinansieret",B$439,0))),"",IF(NOT(ISERROR(MATCH(B$439,{"ABER"},0))),$AD454,IF(NOT(ISERROR(MATCH(B$439,{"GBER"},0))),$AE454,IF(NOT(ISERROR(MATCH(B$439,{"FIBER"},0))),$AF454,IF(NOT(ISERROR(MATCH(B$439,{"Ej statsstøtte"},0))),$AB454,IF(NOT(ISERROR(MATCH(B$439,{"De minimis (Landbrug)"},0))),$AC454,IF(NOT(ISERROR(MATCH(B$439,{"De minimis (Generel)"},0))),$AC454,IF(NOT(ISERROR(MATCH(B$439,{"De minimis (Fiskeri og akvakultur)"},0))),$AC454,""))))))))</f>
        <v/>
      </c>
      <c r="AH454" s="300"/>
      <c r="AI454" s="247" t="s">
        <v>107</v>
      </c>
      <c r="AJ454" s="391"/>
      <c r="AK454" s="402"/>
      <c r="AL454" s="402"/>
      <c r="AM454" s="402"/>
      <c r="AN454" s="402"/>
      <c r="AO454" s="402"/>
      <c r="AP454" s="402"/>
      <c r="AQ454" s="402"/>
      <c r="AR454" s="402"/>
      <c r="AS454" s="402"/>
      <c r="AT454" s="402"/>
      <c r="AU454" s="402"/>
      <c r="AV454" s="402"/>
      <c r="AW454" s="402"/>
      <c r="AX454" s="402"/>
      <c r="AY454" s="402"/>
      <c r="AZ454" s="402"/>
      <c r="BA454" s="402"/>
      <c r="BB454" s="402"/>
      <c r="BC454" s="402"/>
      <c r="BD454" s="402"/>
      <c r="BE454" s="402"/>
      <c r="BF454" s="402"/>
      <c r="BG454" s="402"/>
      <c r="BH454" s="402"/>
      <c r="BI454" s="402"/>
      <c r="BJ454" s="402"/>
      <c r="BK454" s="402"/>
      <c r="BL454" s="402"/>
      <c r="BM454" s="402"/>
      <c r="BN454" s="402"/>
      <c r="BO454" s="402"/>
    </row>
    <row r="455" spans="1:67" s="2" customFormat="1" ht="15">
      <c r="A455" s="396"/>
      <c r="B455" s="397"/>
      <c r="C455" s="397"/>
      <c r="D455" s="397"/>
      <c r="E455" s="523" t="s">
        <v>402</v>
      </c>
      <c r="F455" s="271" t="str">
        <f>F440</f>
        <v/>
      </c>
      <c r="G455" s="430"/>
      <c r="H455" s="430"/>
      <c r="I455" s="474"/>
      <c r="J455" s="474"/>
      <c r="K455" s="312"/>
      <c r="L455" s="299"/>
      <c r="M455" s="299"/>
      <c r="N455" s="299"/>
      <c r="O455" s="299"/>
      <c r="P455" s="301"/>
      <c r="Q455" s="376"/>
      <c r="R455" s="376"/>
      <c r="S455" s="376"/>
      <c r="T455" s="473"/>
      <c r="U455" s="473"/>
      <c r="V455" s="473"/>
      <c r="W455" s="473"/>
      <c r="X455" s="473"/>
      <c r="Y455" s="457"/>
      <c r="Z455" s="457"/>
      <c r="AA455" s="247"/>
      <c r="AB455" s="286" t="str">
        <f>""</f>
        <v/>
      </c>
      <c r="AC455" s="376" t="s">
        <v>97</v>
      </c>
      <c r="AD455" s="247" t="str">
        <f>""</f>
        <v/>
      </c>
      <c r="AE455" s="247" t="str">
        <f>""</f>
        <v/>
      </c>
      <c r="AF455" s="462" t="str">
        <f>""</f>
        <v/>
      </c>
      <c r="AG455" s="457" t="str">
        <f>IF(NOT(ISERROR(MATCH("Selvfinansieret",B$439,0))),"",IF(NOT(ISERROR(MATCH(B$439,{"ABER"},0))),$AD455,IF(NOT(ISERROR(MATCH(B$439,{"GBER"},0))),$AE455,IF(NOT(ISERROR(MATCH(B$439,{"FIBER"},0))),$AF455,IF(NOT(ISERROR(MATCH(B$439,{"Ej statsstøtte"},0))),$AB455,IF(NOT(ISERROR(MATCH(B$439,{"De minimis (Landbrug)"},0))),$AC455,IF(NOT(ISERROR(MATCH(B$439,{"De minimis (Generel)"},0))),$AC455,IF(NOT(ISERROR(MATCH(B$439,{"De minimis (Fiskeri og akvakultur)"},0))),$AC455,""))))))))</f>
        <v/>
      </c>
      <c r="AH455" s="247"/>
      <c r="AI455" s="247"/>
      <c r="AJ455" s="391"/>
      <c r="AK455" s="402"/>
      <c r="AL455" s="402"/>
      <c r="AM455" s="402"/>
      <c r="AN455" s="402"/>
      <c r="AO455" s="402"/>
      <c r="AP455" s="402"/>
      <c r="AQ455" s="402"/>
      <c r="AR455" s="402"/>
      <c r="AS455" s="402"/>
      <c r="AT455" s="402"/>
      <c r="AU455" s="402"/>
      <c r="AV455" s="402"/>
      <c r="AW455" s="402"/>
      <c r="AX455" s="402"/>
      <c r="AY455" s="402"/>
      <c r="AZ455" s="402"/>
      <c r="BA455" s="402"/>
      <c r="BB455" s="402"/>
      <c r="BC455" s="402"/>
      <c r="BD455" s="402"/>
      <c r="BE455" s="402"/>
      <c r="BF455" s="402"/>
      <c r="BG455" s="402"/>
      <c r="BH455" s="402"/>
      <c r="BI455" s="402"/>
      <c r="BJ455" s="402"/>
      <c r="BK455" s="402"/>
      <c r="BL455" s="402"/>
      <c r="BM455" s="402"/>
      <c r="BN455" s="402"/>
      <c r="BO455" s="402"/>
    </row>
    <row r="456" spans="1:67" s="2" customFormat="1" ht="15">
      <c r="A456" s="396"/>
      <c r="B456" s="397"/>
      <c r="C456" s="397"/>
      <c r="D456" s="397"/>
      <c r="E456" s="524" t="s">
        <v>405</v>
      </c>
      <c r="F456" s="272" t="str">
        <f>IFERROR(IF(G441="",G442,IF(G441&lt;=0,0,IF(AND(G441&lt;F441,G442&lt;F441,G441&gt;0,G442&gt;0),(F441-(F441-G441)-(F441-G442)),G441))),"")</f>
        <v/>
      </c>
      <c r="G456" s="430"/>
      <c r="H456" s="430"/>
      <c r="I456" s="474"/>
      <c r="J456" s="474"/>
      <c r="K456" s="312"/>
      <c r="L456" s="299"/>
      <c r="M456" s="299"/>
      <c r="N456" s="299"/>
      <c r="O456" s="299"/>
      <c r="P456" s="301"/>
      <c r="Q456" s="376"/>
      <c r="R456" s="376"/>
      <c r="S456" s="376"/>
      <c r="T456" s="473"/>
      <c r="U456" s="473"/>
      <c r="V456" s="473"/>
      <c r="W456" s="473"/>
      <c r="X456" s="473"/>
      <c r="Y456" s="457"/>
      <c r="Z456" s="247"/>
      <c r="AA456" s="247"/>
      <c r="AB456" s="286" t="str">
        <f>""</f>
        <v/>
      </c>
      <c r="AC456" s="376" t="s">
        <v>109</v>
      </c>
      <c r="AD456" s="247" t="str">
        <f>""</f>
        <v/>
      </c>
      <c r="AE456" s="247" t="str">
        <f>""</f>
        <v/>
      </c>
      <c r="AF456" s="462" t="str">
        <f>""</f>
        <v/>
      </c>
      <c r="AG456" s="457" t="str">
        <f>IF(NOT(ISERROR(MATCH("Selvfinansieret",B$439,0))),"",IF(NOT(ISERROR(MATCH(B$439,{"ABER"},0))),$AD456,IF(NOT(ISERROR(MATCH(B$439,{"GBER"},0))),$AE456,IF(NOT(ISERROR(MATCH(B$439,{"FIBER"},0))),$AF456,IF(NOT(ISERROR(MATCH(B$439,{"Ej statsstøtte"},0))),$AB456,IF(NOT(ISERROR(MATCH(B$439,{"De minimis (Landbrug)"},0))),$AC456,IF(NOT(ISERROR(MATCH(B$439,{"De minimis (Generel)"},0))),$AC456,IF(NOT(ISERROR(MATCH(B$439,{"De minimis (Fiskeri og akvakultur)"},0))),$AC456,""))))))))</f>
        <v/>
      </c>
      <c r="AH456" s="247"/>
      <c r="AI456" s="247"/>
      <c r="AJ456" s="391"/>
      <c r="AK456" s="402"/>
      <c r="AL456" s="402"/>
      <c r="AM456" s="402"/>
      <c r="AN456" s="402"/>
      <c r="AO456" s="402"/>
      <c r="AP456" s="402"/>
      <c r="AQ456" s="402"/>
      <c r="AR456" s="402"/>
      <c r="AS456" s="402"/>
      <c r="AT456" s="402"/>
      <c r="AU456" s="402"/>
      <c r="AV456" s="402"/>
      <c r="AW456" s="402"/>
      <c r="AX456" s="402"/>
      <c r="AY456" s="402"/>
      <c r="AZ456" s="402"/>
      <c r="BA456" s="402"/>
      <c r="BB456" s="402"/>
      <c r="BC456" s="402"/>
      <c r="BD456" s="402"/>
      <c r="BE456" s="402"/>
      <c r="BF456" s="402"/>
      <c r="BG456" s="402"/>
      <c r="BH456" s="402"/>
      <c r="BI456" s="402"/>
      <c r="BJ456" s="402"/>
      <c r="BK456" s="402"/>
      <c r="BL456" s="402"/>
      <c r="BM456" s="402"/>
      <c r="BN456" s="402"/>
      <c r="BO456" s="402"/>
    </row>
    <row r="457" spans="1:67" ht="15">
      <c r="A457" s="406"/>
      <c r="B457" s="400"/>
      <c r="C457" s="400"/>
      <c r="D457" s="400"/>
      <c r="E457" s="525" t="s">
        <v>404</v>
      </c>
      <c r="F457" s="265" t="str">
        <f>IF($F438="","",IF($F438="Forsknings- og videnformidlingsinstitution",0.44,0.3))</f>
        <v/>
      </c>
      <c r="G457" s="431"/>
      <c r="H457" s="431"/>
      <c r="I457" s="475"/>
      <c r="J457" s="475"/>
      <c r="K457" s="484"/>
      <c r="L457" s="304"/>
      <c r="M457" s="304"/>
      <c r="N457" s="304"/>
      <c r="O457" s="304"/>
      <c r="P457" s="457"/>
      <c r="Q457" s="376"/>
      <c r="R457" s="376"/>
      <c r="S457" s="376"/>
      <c r="T457" s="473"/>
      <c r="U457" s="473"/>
      <c r="V457" s="473"/>
      <c r="W457" s="473"/>
      <c r="X457" s="473"/>
      <c r="Y457" s="247"/>
      <c r="Z457" s="247"/>
      <c r="AA457" s="247"/>
      <c r="AB457" s="247"/>
      <c r="AC457" s="247"/>
      <c r="AD457" s="247"/>
      <c r="AE457" s="247"/>
      <c r="AF457" s="247"/>
      <c r="AG457" s="247"/>
      <c r="AH457" s="247"/>
      <c r="AI457" s="247"/>
      <c r="AJ457" s="391"/>
      <c r="AK457" s="402"/>
      <c r="AL457" s="402"/>
      <c r="AM457" s="402"/>
      <c r="AN457" s="402"/>
      <c r="AO457" s="402"/>
      <c r="AP457" s="402"/>
      <c r="AQ457" s="402"/>
      <c r="AR457" s="402"/>
      <c r="AS457" s="402"/>
      <c r="AT457" s="402"/>
      <c r="AU457" s="402"/>
      <c r="AV457" s="402"/>
      <c r="AW457" s="402"/>
      <c r="AX457" s="402"/>
      <c r="AY457" s="402"/>
      <c r="AZ457" s="402"/>
      <c r="BA457" s="402"/>
      <c r="BB457" s="402"/>
      <c r="BC457" s="402"/>
      <c r="BD457" s="402"/>
      <c r="BE457" s="402"/>
      <c r="BF457" s="402"/>
      <c r="BG457" s="402"/>
      <c r="BH457" s="402"/>
      <c r="BI457" s="402"/>
      <c r="BJ457" s="402"/>
      <c r="BK457" s="402"/>
      <c r="BL457" s="402"/>
      <c r="BM457" s="402"/>
      <c r="BN457" s="402"/>
      <c r="BO457" s="402"/>
    </row>
    <row r="458" spans="1:67" ht="15.75" thickBot="1">
      <c r="A458" s="447" t="s">
        <v>51</v>
      </c>
      <c r="B458" s="448">
        <f>IFERROR(E452/$E$15,0)</f>
        <v>0</v>
      </c>
      <c r="C458" s="400"/>
      <c r="D458" s="400"/>
      <c r="E458" s="526" t="s">
        <v>403</v>
      </c>
      <c r="F458" s="266">
        <f>'1 Budgetskema (UDFYLDES)'!$C453</f>
        <v>0</v>
      </c>
      <c r="G458" s="431"/>
      <c r="H458" s="431"/>
      <c r="I458" s="475"/>
      <c r="J458" s="475"/>
      <c r="K458" s="484"/>
      <c r="L458" s="304"/>
      <c r="M458" s="304"/>
      <c r="N458" s="304"/>
      <c r="O458" s="304"/>
      <c r="P458" s="457"/>
      <c r="Q458" s="376"/>
      <c r="R458" s="376"/>
      <c r="S458" s="376"/>
      <c r="T458" s="473"/>
      <c r="U458" s="473"/>
      <c r="V458" s="473"/>
      <c r="W458" s="473"/>
      <c r="X458" s="473"/>
      <c r="Y458" s="247"/>
      <c r="Z458" s="247"/>
      <c r="AA458" s="247"/>
      <c r="AB458" s="247"/>
      <c r="AC458" s="247"/>
      <c r="AD458" s="247"/>
      <c r="AE458" s="247"/>
      <c r="AF458" s="247"/>
      <c r="AG458" s="247"/>
      <c r="AH458" s="247"/>
      <c r="AI458" s="247"/>
      <c r="AJ458" s="391"/>
      <c r="AK458" s="402"/>
      <c r="AL458" s="402"/>
      <c r="AM458" s="402"/>
      <c r="AN458" s="402"/>
      <c r="AO458" s="402"/>
      <c r="AP458" s="402"/>
      <c r="AQ458" s="402"/>
      <c r="AR458" s="402"/>
      <c r="AS458" s="402"/>
      <c r="AT458" s="402"/>
      <c r="AU458" s="402"/>
      <c r="AV458" s="402"/>
      <c r="AW458" s="402"/>
      <c r="AX458" s="402"/>
      <c r="AY458" s="402"/>
      <c r="AZ458" s="402"/>
      <c r="BA458" s="402"/>
      <c r="BB458" s="402"/>
      <c r="BC458" s="402"/>
      <c r="BD458" s="402"/>
      <c r="BE458" s="402"/>
      <c r="BF458" s="402"/>
      <c r="BG458" s="402"/>
      <c r="BH458" s="402"/>
      <c r="BI458" s="402"/>
      <c r="BJ458" s="402"/>
      <c r="BK458" s="402"/>
      <c r="BL458" s="402"/>
      <c r="BM458" s="402"/>
      <c r="BN458" s="402"/>
      <c r="BO458" s="402"/>
    </row>
    <row r="459" spans="1:67" ht="15.75" thickBot="1">
      <c r="A459" s="398"/>
      <c r="B459" s="399"/>
      <c r="C459" s="391"/>
      <c r="D459" s="391"/>
      <c r="E459" s="409"/>
      <c r="F459" s="391"/>
      <c r="G459" s="431"/>
      <c r="H459" s="431"/>
      <c r="I459" s="475"/>
      <c r="J459" s="475"/>
      <c r="K459" s="484"/>
      <c r="L459" s="304"/>
      <c r="M459" s="304"/>
      <c r="N459" s="304"/>
      <c r="O459" s="304"/>
      <c r="P459" s="457"/>
      <c r="Q459" s="376"/>
      <c r="R459" s="376"/>
      <c r="S459" s="376"/>
      <c r="T459" s="473"/>
      <c r="U459" s="473"/>
      <c r="V459" s="473"/>
      <c r="W459" s="473"/>
      <c r="X459" s="473"/>
      <c r="Y459" s="247"/>
      <c r="Z459" s="247"/>
      <c r="AA459" s="247"/>
      <c r="AB459" s="247"/>
      <c r="AC459" s="376"/>
      <c r="AD459" s="247"/>
      <c r="AE459" s="247"/>
      <c r="AF459" s="247"/>
      <c r="AG459" s="247"/>
      <c r="AH459" s="247"/>
      <c r="AI459" s="247"/>
      <c r="AJ459" s="391"/>
      <c r="AK459" s="402"/>
      <c r="AL459" s="402"/>
      <c r="AM459" s="402"/>
      <c r="AN459" s="402"/>
      <c r="AO459" s="402"/>
      <c r="AP459" s="402"/>
      <c r="AQ459" s="402"/>
      <c r="AR459" s="402"/>
      <c r="AS459" s="402"/>
      <c r="AT459" s="402"/>
      <c r="AU459" s="402"/>
      <c r="AV459" s="402"/>
      <c r="AW459" s="402"/>
      <c r="AX459" s="402"/>
      <c r="AY459" s="402"/>
      <c r="AZ459" s="402"/>
      <c r="BA459" s="402"/>
      <c r="BB459" s="402"/>
      <c r="BC459" s="402"/>
      <c r="BD459" s="402"/>
      <c r="BE459" s="402"/>
      <c r="BF459" s="402"/>
      <c r="BG459" s="402"/>
      <c r="BH459" s="402"/>
      <c r="BI459" s="402"/>
      <c r="BJ459" s="402"/>
      <c r="BK459" s="402"/>
      <c r="BL459" s="402"/>
      <c r="BM459" s="402"/>
      <c r="BN459" s="402"/>
      <c r="BO459" s="402"/>
    </row>
    <row r="460" spans="1:67" ht="15" hidden="1">
      <c r="A460" s="398"/>
      <c r="B460" s="399"/>
      <c r="C460" s="391"/>
      <c r="D460" s="391"/>
      <c r="E460" s="409"/>
      <c r="F460" s="391"/>
      <c r="G460" s="431"/>
      <c r="H460" s="431"/>
      <c r="I460" s="475"/>
      <c r="J460" s="475"/>
      <c r="K460" s="484"/>
      <c r="L460" s="304"/>
      <c r="M460" s="304"/>
      <c r="N460" s="304"/>
      <c r="O460" s="304"/>
      <c r="P460" s="457"/>
      <c r="Q460" s="376"/>
      <c r="R460" s="376"/>
      <c r="S460" s="376"/>
      <c r="T460" s="473"/>
      <c r="U460" s="473"/>
      <c r="V460" s="473"/>
      <c r="W460" s="473"/>
      <c r="X460" s="473"/>
      <c r="Y460" s="247"/>
      <c r="Z460" s="247"/>
      <c r="AA460" s="247"/>
      <c r="AB460" s="247"/>
      <c r="AC460" s="376"/>
      <c r="AD460" s="247"/>
      <c r="AE460" s="247"/>
      <c r="AF460" s="247"/>
      <c r="AG460" s="247"/>
      <c r="AH460" s="247"/>
      <c r="AI460" s="247"/>
      <c r="AJ460" s="391"/>
      <c r="AK460" s="402"/>
      <c r="AL460" s="402"/>
      <c r="AM460" s="402"/>
      <c r="AN460" s="402"/>
      <c r="AO460" s="402"/>
      <c r="AP460" s="402"/>
      <c r="AQ460" s="402"/>
      <c r="AR460" s="402"/>
      <c r="AS460" s="402"/>
      <c r="AT460" s="402"/>
      <c r="AU460" s="402"/>
      <c r="AV460" s="402"/>
      <c r="AW460" s="402"/>
      <c r="AX460" s="402"/>
      <c r="AY460" s="402"/>
      <c r="AZ460" s="402"/>
      <c r="BA460" s="402"/>
      <c r="BB460" s="402"/>
      <c r="BC460" s="402"/>
      <c r="BD460" s="402"/>
      <c r="BE460" s="402"/>
      <c r="BF460" s="402"/>
      <c r="BG460" s="402"/>
      <c r="BH460" s="402"/>
      <c r="BI460" s="402"/>
      <c r="BJ460" s="402"/>
      <c r="BK460" s="402"/>
      <c r="BL460" s="402"/>
      <c r="BM460" s="402"/>
      <c r="BN460" s="402"/>
      <c r="BO460" s="402"/>
    </row>
    <row r="461" spans="1:67" ht="15" hidden="1">
      <c r="A461" s="398"/>
      <c r="B461" s="399"/>
      <c r="C461" s="391"/>
      <c r="D461" s="391"/>
      <c r="E461" s="409"/>
      <c r="F461" s="391"/>
      <c r="G461" s="431"/>
      <c r="H461" s="431"/>
      <c r="I461" s="475"/>
      <c r="J461" s="475"/>
      <c r="K461" s="484"/>
      <c r="L461" s="304"/>
      <c r="M461" s="304"/>
      <c r="N461" s="304"/>
      <c r="O461" s="304"/>
      <c r="P461" s="457"/>
      <c r="Q461" s="376"/>
      <c r="R461" s="376"/>
      <c r="S461" s="376"/>
      <c r="T461" s="473"/>
      <c r="U461" s="473"/>
      <c r="V461" s="473"/>
      <c r="W461" s="473"/>
      <c r="X461" s="473"/>
      <c r="Y461" s="247"/>
      <c r="Z461" s="247"/>
      <c r="AA461" s="247"/>
      <c r="AB461" s="247"/>
      <c r="AC461" s="376"/>
      <c r="AD461" s="247"/>
      <c r="AE461" s="247"/>
      <c r="AF461" s="247"/>
      <c r="AG461" s="247"/>
      <c r="AH461" s="247"/>
      <c r="AI461" s="247"/>
      <c r="AJ461" s="391"/>
      <c r="AK461" s="402"/>
      <c r="AL461" s="402"/>
      <c r="AM461" s="402"/>
      <c r="AN461" s="402"/>
      <c r="AO461" s="402"/>
      <c r="AP461" s="402"/>
      <c r="AQ461" s="402"/>
      <c r="AR461" s="402"/>
      <c r="AS461" s="402"/>
      <c r="AT461" s="402"/>
      <c r="AU461" s="402"/>
      <c r="AV461" s="402"/>
      <c r="AW461" s="402"/>
      <c r="AX461" s="402"/>
      <c r="AY461" s="402"/>
      <c r="AZ461" s="402"/>
      <c r="BA461" s="402"/>
      <c r="BB461" s="402"/>
      <c r="BC461" s="402"/>
      <c r="BD461" s="402"/>
      <c r="BE461" s="402"/>
      <c r="BF461" s="402"/>
      <c r="BG461" s="402"/>
      <c r="BH461" s="402"/>
      <c r="BI461" s="402"/>
      <c r="BJ461" s="402"/>
      <c r="BK461" s="402"/>
      <c r="BL461" s="402"/>
      <c r="BM461" s="402"/>
      <c r="BN461" s="402"/>
      <c r="BO461" s="402"/>
    </row>
    <row r="462" spans="1:67" ht="15" hidden="1">
      <c r="A462" s="398"/>
      <c r="B462" s="399"/>
      <c r="C462" s="391"/>
      <c r="D462" s="391"/>
      <c r="E462" s="409"/>
      <c r="F462" s="391"/>
      <c r="G462" s="431"/>
      <c r="H462" s="431"/>
      <c r="I462" s="475"/>
      <c r="J462" s="475"/>
      <c r="K462" s="484"/>
      <c r="L462" s="304"/>
      <c r="M462" s="304"/>
      <c r="N462" s="304"/>
      <c r="O462" s="304"/>
      <c r="P462" s="457"/>
      <c r="Q462" s="376"/>
      <c r="R462" s="376"/>
      <c r="S462" s="376"/>
      <c r="T462" s="473"/>
      <c r="U462" s="473"/>
      <c r="V462" s="473"/>
      <c r="W462" s="473"/>
      <c r="X462" s="473"/>
      <c r="Y462" s="247"/>
      <c r="Z462" s="247"/>
      <c r="AA462" s="247"/>
      <c r="AB462" s="247"/>
      <c r="AC462" s="376"/>
      <c r="AD462" s="247"/>
      <c r="AE462" s="247"/>
      <c r="AF462" s="247"/>
      <c r="AG462" s="247"/>
      <c r="AH462" s="247"/>
      <c r="AI462" s="247"/>
      <c r="AJ462" s="391"/>
      <c r="AK462" s="402"/>
      <c r="AL462" s="402"/>
      <c r="AM462" s="402"/>
      <c r="AN462" s="402"/>
      <c r="AO462" s="402"/>
      <c r="AP462" s="402"/>
      <c r="AQ462" s="402"/>
      <c r="AR462" s="402"/>
      <c r="AS462" s="402"/>
      <c r="AT462" s="402"/>
      <c r="AU462" s="402"/>
      <c r="AV462" s="402"/>
      <c r="AW462" s="402"/>
      <c r="AX462" s="402"/>
      <c r="AY462" s="402"/>
      <c r="AZ462" s="402"/>
      <c r="BA462" s="402"/>
      <c r="BB462" s="402"/>
      <c r="BC462" s="402"/>
      <c r="BD462" s="402"/>
      <c r="BE462" s="402"/>
      <c r="BF462" s="402"/>
      <c r="BG462" s="402"/>
      <c r="BH462" s="402"/>
      <c r="BI462" s="402"/>
      <c r="BJ462" s="402"/>
      <c r="BK462" s="402"/>
      <c r="BL462" s="402"/>
      <c r="BM462" s="402"/>
      <c r="BN462" s="402"/>
      <c r="BO462" s="402"/>
    </row>
    <row r="463" spans="1:67" ht="15" hidden="1">
      <c r="A463" s="398"/>
      <c r="B463" s="399"/>
      <c r="C463" s="391"/>
      <c r="D463" s="391"/>
      <c r="E463" s="409"/>
      <c r="F463" s="391"/>
      <c r="G463" s="431"/>
      <c r="H463" s="431"/>
      <c r="I463" s="475"/>
      <c r="J463" s="475"/>
      <c r="K463" s="484"/>
      <c r="L463" s="304"/>
      <c r="M463" s="304"/>
      <c r="N463" s="304"/>
      <c r="O463" s="304"/>
      <c r="P463" s="457"/>
      <c r="Q463" s="376"/>
      <c r="R463" s="376"/>
      <c r="S463" s="376"/>
      <c r="T463" s="473"/>
      <c r="U463" s="473"/>
      <c r="V463" s="473"/>
      <c r="W463" s="473"/>
      <c r="X463" s="473"/>
      <c r="Y463" s="247"/>
      <c r="Z463" s="247"/>
      <c r="AA463" s="247"/>
      <c r="AB463" s="247"/>
      <c r="AC463" s="376"/>
      <c r="AD463" s="247"/>
      <c r="AE463" s="247"/>
      <c r="AF463" s="247"/>
      <c r="AG463" s="247"/>
      <c r="AH463" s="247"/>
      <c r="AI463" s="247"/>
      <c r="AJ463" s="391"/>
      <c r="AK463" s="402"/>
      <c r="AL463" s="402"/>
      <c r="AM463" s="402"/>
      <c r="AN463" s="402"/>
      <c r="AO463" s="402"/>
      <c r="AP463" s="402"/>
      <c r="AQ463" s="402"/>
      <c r="AR463" s="402"/>
      <c r="AS463" s="402"/>
      <c r="AT463" s="402"/>
      <c r="AU463" s="402"/>
      <c r="AV463" s="402"/>
      <c r="AW463" s="402"/>
      <c r="AX463" s="402"/>
      <c r="AY463" s="402"/>
      <c r="AZ463" s="402"/>
      <c r="BA463" s="402"/>
      <c r="BB463" s="402"/>
      <c r="BC463" s="402"/>
      <c r="BD463" s="402"/>
      <c r="BE463" s="402"/>
      <c r="BF463" s="402"/>
      <c r="BG463" s="402"/>
      <c r="BH463" s="402"/>
      <c r="BI463" s="402"/>
      <c r="BJ463" s="402"/>
      <c r="BK463" s="402"/>
      <c r="BL463" s="402"/>
      <c r="BM463" s="402"/>
      <c r="BN463" s="402"/>
      <c r="BO463" s="402"/>
    </row>
    <row r="464" spans="1:67" ht="15" hidden="1">
      <c r="A464" s="398"/>
      <c r="B464" s="399"/>
      <c r="C464" s="391"/>
      <c r="D464" s="391"/>
      <c r="E464" s="409"/>
      <c r="F464" s="391"/>
      <c r="G464" s="431"/>
      <c r="H464" s="431"/>
      <c r="I464" s="475"/>
      <c r="J464" s="475"/>
      <c r="K464" s="484"/>
      <c r="L464" s="304"/>
      <c r="M464" s="304"/>
      <c r="N464" s="304"/>
      <c r="O464" s="304"/>
      <c r="P464" s="457"/>
      <c r="Q464" s="376"/>
      <c r="R464" s="376"/>
      <c r="S464" s="376"/>
      <c r="T464" s="473"/>
      <c r="U464" s="473"/>
      <c r="V464" s="473"/>
      <c r="W464" s="473"/>
      <c r="X464" s="473"/>
      <c r="Y464" s="247"/>
      <c r="Z464" s="247"/>
      <c r="AA464" s="247"/>
      <c r="AB464" s="247"/>
      <c r="AC464" s="376"/>
      <c r="AD464" s="247"/>
      <c r="AE464" s="247"/>
      <c r="AF464" s="247"/>
      <c r="AG464" s="247"/>
      <c r="AH464" s="247"/>
      <c r="AI464" s="247"/>
      <c r="AJ464" s="391"/>
      <c r="AK464" s="402"/>
      <c r="AL464" s="402"/>
      <c r="AM464" s="402"/>
      <c r="AN464" s="402"/>
      <c r="AO464" s="402"/>
      <c r="AP464" s="402"/>
      <c r="AQ464" s="402"/>
      <c r="AR464" s="402"/>
      <c r="AS464" s="402"/>
      <c r="AT464" s="402"/>
      <c r="AU464" s="402"/>
      <c r="AV464" s="402"/>
      <c r="AW464" s="402"/>
      <c r="AX464" s="402"/>
      <c r="AY464" s="402"/>
      <c r="AZ464" s="402"/>
      <c r="BA464" s="402"/>
      <c r="BB464" s="402"/>
      <c r="BC464" s="402"/>
      <c r="BD464" s="402"/>
      <c r="BE464" s="402"/>
      <c r="BF464" s="402"/>
      <c r="BG464" s="402"/>
      <c r="BH464" s="402"/>
      <c r="BI464" s="402"/>
      <c r="BJ464" s="402"/>
      <c r="BK464" s="402"/>
      <c r="BL464" s="402"/>
      <c r="BM464" s="402"/>
      <c r="BN464" s="402"/>
      <c r="BO464" s="402"/>
    </row>
    <row r="465" spans="1:67" ht="15" hidden="1">
      <c r="A465" s="398"/>
      <c r="B465" s="399"/>
      <c r="C465" s="391"/>
      <c r="D465" s="391"/>
      <c r="E465" s="409"/>
      <c r="F465" s="391"/>
      <c r="G465" s="431"/>
      <c r="H465" s="431"/>
      <c r="I465" s="475"/>
      <c r="J465" s="475"/>
      <c r="K465" s="484"/>
      <c r="L465" s="304"/>
      <c r="M465" s="304"/>
      <c r="N465" s="304"/>
      <c r="O465" s="304"/>
      <c r="P465" s="457"/>
      <c r="Q465" s="376"/>
      <c r="R465" s="376"/>
      <c r="S465" s="376"/>
      <c r="T465" s="473"/>
      <c r="U465" s="473"/>
      <c r="V465" s="473"/>
      <c r="W465" s="473"/>
      <c r="X465" s="473"/>
      <c r="Y465" s="247"/>
      <c r="Z465" s="247"/>
      <c r="AA465" s="247"/>
      <c r="AB465" s="247"/>
      <c r="AC465" s="376"/>
      <c r="AD465" s="247"/>
      <c r="AE465" s="247"/>
      <c r="AF465" s="247"/>
      <c r="AG465" s="247"/>
      <c r="AH465" s="247"/>
      <c r="AI465" s="247"/>
      <c r="AJ465" s="391"/>
      <c r="AK465" s="402"/>
      <c r="AL465" s="402"/>
      <c r="AM465" s="402"/>
      <c r="AN465" s="402"/>
      <c r="AO465" s="402"/>
      <c r="AP465" s="402"/>
      <c r="AQ465" s="402"/>
      <c r="AR465" s="402"/>
      <c r="AS465" s="402"/>
      <c r="AT465" s="402"/>
      <c r="AU465" s="402"/>
      <c r="AV465" s="402"/>
      <c r="AW465" s="402"/>
      <c r="AX465" s="402"/>
      <c r="AY465" s="402"/>
      <c r="AZ465" s="402"/>
      <c r="BA465" s="402"/>
      <c r="BB465" s="402"/>
      <c r="BC465" s="402"/>
      <c r="BD465" s="402"/>
      <c r="BE465" s="402"/>
      <c r="BF465" s="402"/>
      <c r="BG465" s="402"/>
      <c r="BH465" s="402"/>
      <c r="BI465" s="402"/>
      <c r="BJ465" s="402"/>
      <c r="BK465" s="402"/>
      <c r="BL465" s="402"/>
      <c r="BM465" s="402"/>
      <c r="BN465" s="402"/>
      <c r="BO465" s="402"/>
    </row>
    <row r="466" spans="1:67" ht="15" hidden="1">
      <c r="A466" s="398"/>
      <c r="B466" s="399"/>
      <c r="C466" s="391"/>
      <c r="D466" s="391"/>
      <c r="E466" s="409"/>
      <c r="F466" s="391"/>
      <c r="G466" s="431"/>
      <c r="H466" s="431"/>
      <c r="I466" s="475"/>
      <c r="J466" s="475"/>
      <c r="K466" s="484"/>
      <c r="L466" s="304"/>
      <c r="M466" s="304"/>
      <c r="N466" s="304"/>
      <c r="O466" s="304"/>
      <c r="P466" s="457"/>
      <c r="Q466" s="376"/>
      <c r="R466" s="376"/>
      <c r="S466" s="376"/>
      <c r="T466" s="473"/>
      <c r="U466" s="473"/>
      <c r="V466" s="473"/>
      <c r="W466" s="473"/>
      <c r="X466" s="473"/>
      <c r="Y466" s="247"/>
      <c r="Z466" s="247"/>
      <c r="AA466" s="247"/>
      <c r="AB466" s="247"/>
      <c r="AC466" s="376"/>
      <c r="AD466" s="247"/>
      <c r="AE466" s="247"/>
      <c r="AF466" s="247"/>
      <c r="AG466" s="247"/>
      <c r="AH466" s="247"/>
      <c r="AI466" s="247"/>
      <c r="AJ466" s="391"/>
      <c r="AK466" s="402"/>
      <c r="AL466" s="402"/>
      <c r="AM466" s="402"/>
      <c r="AN466" s="402"/>
      <c r="AO466" s="402"/>
      <c r="AP466" s="402"/>
      <c r="AQ466" s="402"/>
      <c r="AR466" s="402"/>
      <c r="AS466" s="402"/>
      <c r="AT466" s="402"/>
      <c r="AU466" s="402"/>
      <c r="AV466" s="402"/>
      <c r="AW466" s="402"/>
      <c r="AX466" s="402"/>
      <c r="AY466" s="402"/>
      <c r="AZ466" s="402"/>
      <c r="BA466" s="402"/>
      <c r="BB466" s="402"/>
      <c r="BC466" s="402"/>
      <c r="BD466" s="402"/>
      <c r="BE466" s="402"/>
      <c r="BF466" s="402"/>
      <c r="BG466" s="402"/>
      <c r="BH466" s="402"/>
      <c r="BI466" s="402"/>
      <c r="BJ466" s="402"/>
      <c r="BK466" s="402"/>
      <c r="BL466" s="402"/>
      <c r="BM466" s="402"/>
      <c r="BN466" s="402"/>
      <c r="BO466" s="402"/>
    </row>
    <row r="467" spans="1:67" ht="15" hidden="1">
      <c r="A467" s="398"/>
      <c r="B467" s="399"/>
      <c r="C467" s="391"/>
      <c r="D467" s="391"/>
      <c r="E467" s="409"/>
      <c r="F467" s="391"/>
      <c r="G467" s="431"/>
      <c r="H467" s="431"/>
      <c r="I467" s="475"/>
      <c r="J467" s="475"/>
      <c r="K467" s="484"/>
      <c r="L467" s="304"/>
      <c r="M467" s="304"/>
      <c r="N467" s="304"/>
      <c r="O467" s="304"/>
      <c r="P467" s="457"/>
      <c r="Q467" s="376"/>
      <c r="R467" s="376"/>
      <c r="S467" s="376"/>
      <c r="T467" s="473"/>
      <c r="U467" s="473"/>
      <c r="V467" s="473"/>
      <c r="W467" s="473"/>
      <c r="X467" s="473"/>
      <c r="Y467" s="247"/>
      <c r="Z467" s="247"/>
      <c r="AA467" s="247"/>
      <c r="AB467" s="247"/>
      <c r="AC467" s="376"/>
      <c r="AD467" s="247"/>
      <c r="AE467" s="247"/>
      <c r="AF467" s="247"/>
      <c r="AG467" s="247"/>
      <c r="AH467" s="247"/>
      <c r="AI467" s="247"/>
      <c r="AJ467" s="391"/>
      <c r="AK467" s="402"/>
      <c r="AL467" s="402"/>
      <c r="AM467" s="402"/>
      <c r="AN467" s="402"/>
      <c r="AO467" s="402"/>
      <c r="AP467" s="402"/>
      <c r="AQ467" s="402"/>
      <c r="AR467" s="402"/>
      <c r="AS467" s="402"/>
      <c r="AT467" s="402"/>
      <c r="AU467" s="402"/>
      <c r="AV467" s="402"/>
      <c r="AW467" s="402"/>
      <c r="AX467" s="402"/>
      <c r="AY467" s="402"/>
      <c r="AZ467" s="402"/>
      <c r="BA467" s="402"/>
      <c r="BB467" s="402"/>
      <c r="BC467" s="402"/>
      <c r="BD467" s="402"/>
      <c r="BE467" s="402"/>
      <c r="BF467" s="402"/>
      <c r="BG467" s="402"/>
      <c r="BH467" s="402"/>
      <c r="BI467" s="402"/>
      <c r="BJ467" s="402"/>
      <c r="BK467" s="402"/>
      <c r="BL467" s="402"/>
      <c r="BM467" s="402"/>
      <c r="BN467" s="402"/>
      <c r="BO467" s="402"/>
    </row>
    <row r="468" spans="1:67" ht="35.1" customHeight="1" thickTop="1">
      <c r="A468" s="382" t="s">
        <v>15</v>
      </c>
      <c r="B468" s="383" t="str">
        <f>IF('1 Budgetskema (UDFYLDES)'!C459="","",'1 Budgetskema (UDFYLDES)'!C459)</f>
        <v/>
      </c>
      <c r="C468" s="722" t="s">
        <v>411</v>
      </c>
      <c r="D468" s="384"/>
      <c r="E468" s="410" t="s">
        <v>18</v>
      </c>
      <c r="F468" s="383" t="str">
        <f>IF('1 Budgetskema (UDFYLDES)'!D459="","",'1 Budgetskema (UDFYLDES)'!D459)</f>
        <v/>
      </c>
      <c r="G468" s="438"/>
      <c r="H468" s="490"/>
      <c r="I468" s="478"/>
      <c r="J468" s="478"/>
      <c r="K468" s="485"/>
      <c r="L468" s="457"/>
      <c r="M468" s="457"/>
      <c r="N468" s="457"/>
      <c r="O468" s="457"/>
      <c r="P468" s="457"/>
      <c r="Q468" s="289"/>
      <c r="R468" s="290"/>
      <c r="S468" s="291"/>
      <c r="T468" s="473"/>
      <c r="U468" s="473"/>
      <c r="V468" s="473"/>
      <c r="W468" s="553"/>
      <c r="X468" s="473"/>
      <c r="Y468" s="247"/>
      <c r="Z468" s="457"/>
      <c r="AA468" s="247"/>
      <c r="AB468" s="247"/>
      <c r="AC468" s="247"/>
      <c r="AD468" s="247"/>
      <c r="AE468" s="457"/>
      <c r="AF468" s="247"/>
      <c r="AG468" s="247"/>
      <c r="AH468" s="247"/>
      <c r="AI468" s="247"/>
      <c r="AJ468" s="391"/>
      <c r="AK468" s="402"/>
      <c r="AL468" s="402"/>
      <c r="AM468" s="402"/>
      <c r="AN468" s="402"/>
      <c r="AO468" s="402"/>
      <c r="AP468" s="402"/>
      <c r="AQ468" s="402"/>
      <c r="AR468" s="402"/>
      <c r="AS468" s="402"/>
      <c r="AT468" s="402"/>
      <c r="AU468" s="402"/>
      <c r="AV468" s="402"/>
      <c r="AW468" s="402"/>
      <c r="AX468" s="402"/>
      <c r="AY468" s="402"/>
      <c r="AZ468" s="402"/>
      <c r="BA468" s="402"/>
      <c r="BB468" s="402"/>
      <c r="BC468" s="402"/>
      <c r="BD468" s="402"/>
      <c r="BE468" s="402"/>
      <c r="BF468" s="402"/>
      <c r="BG468" s="402"/>
      <c r="BH468" s="402"/>
      <c r="BI468" s="402"/>
      <c r="BJ468" s="402"/>
      <c r="BK468" s="402"/>
      <c r="BL468" s="402"/>
      <c r="BM468" s="402"/>
      <c r="BN468" s="402"/>
      <c r="BO468" s="402"/>
    </row>
    <row r="469" spans="1:67" ht="15">
      <c r="A469" s="404" t="s">
        <v>113</v>
      </c>
      <c r="B469" s="386" t="str">
        <f>IF('1 Budgetskema (UDFYLDES)'!E459="","",'1 Budgetskema (UDFYLDES)'!E459)</f>
        <v/>
      </c>
      <c r="C469" s="387"/>
      <c r="D469" s="387"/>
      <c r="E469" s="411" t="s">
        <v>100</v>
      </c>
      <c r="F469" s="386" t="str">
        <f>IF(ISBLANK($F$19),"Projektform skal vælges ved hovedansøger",$F$19)</f>
        <v/>
      </c>
      <c r="G469" s="438"/>
      <c r="H469" s="490"/>
      <c r="I469" s="478"/>
      <c r="J469" s="478"/>
      <c r="K469" s="485"/>
      <c r="L469" s="457"/>
      <c r="M469" s="457"/>
      <c r="N469" s="457"/>
      <c r="O469" s="457"/>
      <c r="P469" s="457"/>
      <c r="Q469" s="289"/>
      <c r="R469" s="290"/>
      <c r="S469" s="460"/>
      <c r="T469" s="473"/>
      <c r="U469" s="473"/>
      <c r="V469" s="473"/>
      <c r="W469" s="553"/>
      <c r="X469" s="554"/>
      <c r="Y469" s="247"/>
      <c r="Z469" s="457"/>
      <c r="AA469" s="247"/>
      <c r="AB469" s="247"/>
      <c r="AC469" s="247"/>
      <c r="AD469" s="247"/>
      <c r="AE469" s="457"/>
      <c r="AF469" s="247"/>
      <c r="AG469" s="247"/>
      <c r="AH469" s="247"/>
      <c r="AI469" s="247"/>
      <c r="AJ469" s="391"/>
      <c r="AK469" s="402"/>
      <c r="AL469" s="402"/>
      <c r="AM469" s="402"/>
      <c r="AN469" s="402"/>
      <c r="AO469" s="402"/>
      <c r="AP469" s="402"/>
      <c r="AQ469" s="402"/>
      <c r="AR469" s="402"/>
      <c r="AS469" s="402"/>
      <c r="AT469" s="402"/>
      <c r="AU469" s="402"/>
      <c r="AV469" s="402"/>
      <c r="AW469" s="402"/>
      <c r="AX469" s="402"/>
      <c r="AY469" s="402"/>
      <c r="AZ469" s="402"/>
      <c r="BA469" s="402"/>
      <c r="BB469" s="402"/>
      <c r="BC469" s="402"/>
      <c r="BD469" s="402"/>
      <c r="BE469" s="402"/>
      <c r="BF469" s="402"/>
      <c r="BG469" s="402"/>
      <c r="BH469" s="402"/>
      <c r="BI469" s="402"/>
      <c r="BJ469" s="402"/>
      <c r="BK469" s="402"/>
      <c r="BL469" s="402"/>
      <c r="BM469" s="402"/>
      <c r="BN469" s="402"/>
      <c r="BO469" s="402"/>
    </row>
    <row r="470" spans="1:67" ht="30">
      <c r="A470" s="385" t="s">
        <v>16</v>
      </c>
      <c r="B470" s="386" t="str">
        <f>IF('1 Budgetskema (UDFYLDES)'!F459="","",'1 Budgetskema (UDFYLDES)'!F459)</f>
        <v/>
      </c>
      <c r="C470" s="441" t="s">
        <v>399</v>
      </c>
      <c r="D470" s="385"/>
      <c r="E470" s="444" t="s">
        <v>17</v>
      </c>
      <c r="F470" s="442" t="str">
        <f>IFERROR(IF(NOT(ISERROR(MATCH(B469,{"ABER"},0))),INDEX(ABER_Tilskudsprocent_liste[#All],MATCH(B470,ABER_Tilskudsprocent_liste[[#All],[Typer af projekter og aktiviteter/ virksomhedsstørrelse]],0),MATCH(Z472,ABER_Tilskudsprocent_liste[#Headers],0)),IF(NOT(ISERROR(MATCH(B469,{"GBER"},0))),INDEX(GEBER_Tilskudsprocent_liste[#All],MATCH(B470,GEBER_Tilskudsprocent_liste[[#All],[Typer af projekter og aktiviteter/ virksomhedsstørrelse]],0),MATCH(Z472,GEBER_Tilskudsprocent_liste[#Headers],0)),IF(NOT(ISERROR(MATCH(B469,{"FIBER"},0))),INDEX(FIBER_Tilskudsprocent_liste[#All],MATCH(B470,FIBER_Tilskudsprocent_liste[[#All],[Typer af projekter og aktiviteter/ virksomhedsstørrelse]],0),MATCH(Z472,FIBER_Tilskudsprocent_liste[#Headers],0)),IF(NOT(ISERROR(MATCH(B469,{"Ej statsstøtte"},0))),INDEX(Liste_Ej_statsstøtte[#All],MATCH(B470,Liste_Ej_statsstøtte[[#All],[Typer af projekter og aktiviteter/ virksomhedsstørrelse]],0),MATCH(Z472,Liste_Ej_statsstøtte[#Headers],0)),"")))),"")</f>
        <v/>
      </c>
      <c r="G470" s="433" t="s">
        <v>119</v>
      </c>
      <c r="H470" s="491"/>
      <c r="I470" s="478" t="s">
        <v>122</v>
      </c>
      <c r="J470" s="478"/>
      <c r="K470" s="485"/>
      <c r="L470" s="457"/>
      <c r="M470" s="457"/>
      <c r="N470" s="457"/>
      <c r="O470" s="457"/>
      <c r="P470" s="457"/>
      <c r="Q470" s="313"/>
      <c r="R470" s="294"/>
      <c r="S470" s="460"/>
      <c r="T470" s="555" t="s">
        <v>347</v>
      </c>
      <c r="U470" s="555" t="s">
        <v>347</v>
      </c>
      <c r="V470" s="555" t="s">
        <v>347</v>
      </c>
      <c r="W470" s="555" t="s">
        <v>347</v>
      </c>
      <c r="X470" s="555" t="s">
        <v>347</v>
      </c>
      <c r="Y470" s="464" t="s">
        <v>347</v>
      </c>
      <c r="Z470" s="464" t="s">
        <v>347</v>
      </c>
      <c r="AA470" s="464" t="s">
        <v>347</v>
      </c>
      <c r="AB470" s="464" t="s">
        <v>347</v>
      </c>
      <c r="AC470" s="464" t="s">
        <v>347</v>
      </c>
      <c r="AD470" s="464" t="s">
        <v>347</v>
      </c>
      <c r="AE470" s="464" t="s">
        <v>347</v>
      </c>
      <c r="AF470" s="464" t="s">
        <v>347</v>
      </c>
      <c r="AG470" s="464" t="s">
        <v>347</v>
      </c>
      <c r="AH470" s="464" t="s">
        <v>347</v>
      </c>
      <c r="AI470" s="464" t="s">
        <v>347</v>
      </c>
      <c r="AJ470" s="391"/>
      <c r="AK470" s="402"/>
      <c r="AL470" s="402"/>
      <c r="AM470" s="402"/>
      <c r="AN470" s="402"/>
      <c r="AO470" s="402"/>
      <c r="AP470" s="402"/>
      <c r="AQ470" s="402"/>
      <c r="AR470" s="402"/>
      <c r="AS470" s="402"/>
      <c r="AT470" s="402"/>
      <c r="AU470" s="402"/>
      <c r="AV470" s="402"/>
      <c r="AW470" s="402"/>
      <c r="AX470" s="402"/>
      <c r="AY470" s="402"/>
      <c r="AZ470" s="402"/>
      <c r="BA470" s="402"/>
      <c r="BB470" s="402"/>
      <c r="BC470" s="402"/>
      <c r="BD470" s="402"/>
      <c r="BE470" s="402"/>
      <c r="BF470" s="402"/>
      <c r="BG470" s="402"/>
      <c r="BH470" s="402"/>
      <c r="BI470" s="402"/>
      <c r="BJ470" s="402"/>
      <c r="BK470" s="402"/>
      <c r="BL470" s="402"/>
      <c r="BM470" s="402"/>
      <c r="BN470" s="402"/>
      <c r="BO470" s="402"/>
    </row>
    <row r="471" spans="1:67" ht="15">
      <c r="A471" s="439" t="s">
        <v>394</v>
      </c>
      <c r="B471" s="441" t="str">
        <f>IF('1 Budgetskema (UDFYLDES)'!B459="","",'1 Budgetskema (UDFYLDES)'!B459)</f>
        <v/>
      </c>
      <c r="C471" s="440" t="str">
        <f>IF('1 Budgetskema (UDFYLDES)'!$A459="","",'1 Budgetskema (UDFYLDES)'!$A459)</f>
        <v/>
      </c>
      <c r="D471" s="385"/>
      <c r="E471" s="444"/>
      <c r="F471" s="443" t="str">
        <f>IFERROR(IF(NOT(ISERROR(MATCH(B469,{"ABER"},0))),INDEX(ABER_Tilskudsprocent_liste[#All],MATCH(B470,ABER_Tilskudsprocent_liste[[#All],[Typer af projekter og aktiviteter/ virksomhedsstørrelse]],0),MATCH(Z472,ABER_Tilskudsprocent_liste[#Headers],0)),IF(NOT(ISERROR(MATCH(B469,{"GBER"},0))),INDEX(GEBER_Tilskudsprocent_liste[#All],MATCH(B470,GEBER_Tilskudsprocent_liste[[#All],[Typer af projekter og aktiviteter/ virksomhedsstørrelse]],0),MATCH(Z472,GEBER_Tilskudsprocent_liste[#Headers],0)),IF(NOT(ISERROR(MATCH(B469,{"FIBER"},0))),INDEX(FIBER_Tilskudsprocent_liste[#All],MATCH(B470,FIBER_Tilskudsprocent_liste[[#All],[Typer af projekter og aktiviteter/ virksomhedsstørrelse]],0),MATCH(Z472,FIBER_Tilskudsprocent_liste[#Headers],0)),IF(NOT(ISERROR(MATCH(B469,{"Ej statsstøtte"},0))),INDEX(Liste_Ej_statsstøtte[#All],MATCH(B470,Liste_Ej_statsstøtte[[#All],[Typer af projekter og aktiviteter/ virksomhedsstørrelse]],0),MATCH(Z472,Liste_Ej_statsstøtte[#Headers],0)),"")))),"")</f>
        <v/>
      </c>
      <c r="G471" s="435" t="str">
        <f>IFERROR(IF(E482*(1-F471)-C483&lt;0,F471-((E482*F471+C483)-E482)/E482,""),"")</f>
        <v/>
      </c>
      <c r="H471" s="435" t="str">
        <f>IFERROR(IF(D483&lt;&gt;0,IF(D483=E482,0,IF(C483&gt;0,(F471-D483/E482)-G471,"HA")),IF(E482*(1-F471)-C483&lt;0,((F471-((E482*F471+C483+D483)-E482)/E482)),"")),"")</f>
        <v/>
      </c>
      <c r="I471" s="482" t="e">
        <f>H471-G472</f>
        <v>#VALUE!</v>
      </c>
      <c r="J471" s="478"/>
      <c r="K471" s="485"/>
      <c r="L471" s="457"/>
      <c r="M471" s="457"/>
      <c r="N471" s="457"/>
      <c r="O471" s="457"/>
      <c r="P471" s="457"/>
      <c r="Q471" s="313"/>
      <c r="R471" s="294"/>
      <c r="S471" s="460"/>
      <c r="T471" s="473" t="s">
        <v>121</v>
      </c>
      <c r="U471" s="473" t="s">
        <v>120</v>
      </c>
      <c r="V471" s="468" t="s">
        <v>118</v>
      </c>
      <c r="W471" s="468" t="s">
        <v>117</v>
      </c>
      <c r="X471" s="468" t="s">
        <v>105</v>
      </c>
      <c r="Y471" s="247"/>
      <c r="Z471" s="295" t="s">
        <v>102</v>
      </c>
      <c r="AA471" s="295" t="s">
        <v>100</v>
      </c>
      <c r="AB471" s="464" t="s">
        <v>209</v>
      </c>
      <c r="AC471" s="247"/>
      <c r="AD471" s="247"/>
      <c r="AE471" s="247"/>
      <c r="AF471" s="247"/>
      <c r="AG471" s="247"/>
      <c r="AH471" s="457"/>
      <c r="AI471" s="247"/>
      <c r="AJ471" s="391"/>
      <c r="AK471" s="402"/>
      <c r="AL471" s="402"/>
      <c r="AM471" s="402"/>
      <c r="AN471" s="402"/>
      <c r="AO471" s="402"/>
      <c r="AP471" s="402"/>
      <c r="AQ471" s="402"/>
      <c r="AR471" s="402"/>
      <c r="AS471" s="402"/>
      <c r="AT471" s="402"/>
      <c r="AU471" s="402"/>
      <c r="AV471" s="402"/>
      <c r="AW471" s="402"/>
      <c r="AX471" s="402"/>
      <c r="AY471" s="402"/>
      <c r="AZ471" s="402"/>
      <c r="BA471" s="402"/>
      <c r="BB471" s="402"/>
      <c r="BC471" s="402"/>
      <c r="BD471" s="402"/>
      <c r="BE471" s="402"/>
      <c r="BF471" s="402"/>
      <c r="BG471" s="402"/>
      <c r="BH471" s="402"/>
      <c r="BI471" s="402"/>
      <c r="BJ471" s="402"/>
      <c r="BK471" s="402"/>
      <c r="BL471" s="402"/>
      <c r="BM471" s="402"/>
      <c r="BN471" s="402"/>
      <c r="BO471" s="402"/>
    </row>
    <row r="472" spans="1:67" ht="15.75" thickBot="1">
      <c r="A472" s="392"/>
      <c r="B472" s="380" t="s">
        <v>57</v>
      </c>
      <c r="C472" s="379" t="s">
        <v>427</v>
      </c>
      <c r="D472" s="379" t="s">
        <v>428</v>
      </c>
      <c r="E472" s="412" t="s">
        <v>0</v>
      </c>
      <c r="F472" s="379" t="s">
        <v>9</v>
      </c>
      <c r="G472" s="560" t="e">
        <f>F471-D483/E482</f>
        <v>#VALUE!</v>
      </c>
      <c r="H472" s="431"/>
      <c r="I472" s="475"/>
      <c r="J472" s="475"/>
      <c r="K472" s="484"/>
      <c r="L472" s="304"/>
      <c r="M472" s="304"/>
      <c r="N472" s="304"/>
      <c r="O472" s="304"/>
      <c r="P472" s="305"/>
      <c r="Q472" s="314"/>
      <c r="R472" s="286"/>
      <c r="S472" s="286"/>
      <c r="T472" s="473"/>
      <c r="U472" s="473"/>
      <c r="V472" s="468"/>
      <c r="W472" s="468"/>
      <c r="X472" s="473"/>
      <c r="Y472" s="460"/>
      <c r="Z472" s="286" t="str">
        <f>CONCATENATE(F468," - ",AA472)</f>
        <v xml:space="preserve"> - </v>
      </c>
      <c r="AA472" s="376" t="str">
        <f>F469</f>
        <v/>
      </c>
      <c r="AB472" s="376"/>
      <c r="AC472" s="247"/>
      <c r="AD472" s="247"/>
      <c r="AE472" s="247"/>
      <c r="AF472" s="247"/>
      <c r="AG472" s="247"/>
      <c r="AH472" s="457"/>
      <c r="AI472" s="247"/>
      <c r="AJ472" s="391"/>
      <c r="AK472" s="402"/>
      <c r="AL472" s="402"/>
      <c r="AM472" s="402"/>
      <c r="AN472" s="402"/>
      <c r="AO472" s="402"/>
      <c r="AP472" s="402"/>
      <c r="AQ472" s="402"/>
      <c r="AR472" s="402"/>
      <c r="AS472" s="402"/>
      <c r="AT472" s="402"/>
      <c r="AU472" s="402"/>
      <c r="AV472" s="402"/>
      <c r="AW472" s="402"/>
      <c r="AX472" s="402"/>
      <c r="AY472" s="402"/>
      <c r="AZ472" s="402"/>
      <c r="BA472" s="402"/>
      <c r="BB472" s="402"/>
      <c r="BC472" s="402"/>
      <c r="BD472" s="402"/>
      <c r="BE472" s="402"/>
      <c r="BF472" s="402"/>
      <c r="BG472" s="402"/>
      <c r="BH472" s="402"/>
      <c r="BI472" s="402"/>
      <c r="BJ472" s="402"/>
      <c r="BK472" s="402"/>
      <c r="BL472" s="402"/>
      <c r="BM472" s="402"/>
      <c r="BN472" s="402"/>
      <c r="BO472" s="402"/>
    </row>
    <row r="473" spans="1:67" ht="15" customHeight="1">
      <c r="A473" s="267" t="s">
        <v>54</v>
      </c>
      <c r="B473" s="277">
        <f>IFERROR(IF(E473=0,0,X473),0)</f>
        <v>0</v>
      </c>
      <c r="C473" s="276">
        <f t="shared" ref="C473:C479" si="110">IFERROR(E473-B473,0)</f>
        <v>0</v>
      </c>
      <c r="D473" s="276"/>
      <c r="E473" s="278">
        <f>'1 Budgetskema (UDFYLDES)'!B467</f>
        <v>0</v>
      </c>
      <c r="F473" s="18">
        <f>SUM('1 Budgetskema (UDFYLDES)'!D466:AV466)</f>
        <v>0</v>
      </c>
      <c r="G473" s="437"/>
      <c r="H473" s="489"/>
      <c r="I473" s="471"/>
      <c r="J473" s="471"/>
      <c r="K473" s="307"/>
      <c r="L473" s="296"/>
      <c r="M473" s="296"/>
      <c r="N473" s="296"/>
      <c r="O473" s="299"/>
      <c r="P473" s="308"/>
      <c r="Q473" s="285"/>
      <c r="R473" s="286"/>
      <c r="S473" s="286"/>
      <c r="T473" s="473" t="e">
        <f>((F$471-((E$482*F$471+C$483)-E$482)/E$482))*E473</f>
        <v>#VALUE!</v>
      </c>
      <c r="U473" s="569" t="e">
        <f>F$486*E473</f>
        <v>#VALUE!</v>
      </c>
      <c r="V473" s="473">
        <f>IFERROR(IF(E473=0,0,E473*G$471),0)</f>
        <v>0</v>
      </c>
      <c r="W473" s="468">
        <f>IF(E473=0,0,E473*F$470)</f>
        <v>0</v>
      </c>
      <c r="X473" s="468">
        <f t="shared" ref="X473:X482" si="111">IF(NOT(ISERROR(MATCH("Selvfinansieret",B$469,0))),0,IF(NOT(ISERROR(MATCH(B$469,AI$570:AI$572,0))),E473,IF(AND(D$483=0,C$483=0),W473,IF(AND(D$483&gt;0,C$483=0),U473,IF(AND(D$483&gt;0,C$483&gt;0,U473=0),0,IF(AND(V473&lt;&gt;0,V473&lt;U473),V473,U473))))))</f>
        <v>0</v>
      </c>
      <c r="Y473" s="247"/>
      <c r="Z473" s="247"/>
      <c r="AA473" s="247"/>
      <c r="AB473" s="376"/>
      <c r="AC473" s="247"/>
      <c r="AD473" s="247"/>
      <c r="AE473" s="247"/>
      <c r="AF473" s="247"/>
      <c r="AG473" s="247"/>
      <c r="AH473" s="247"/>
      <c r="AI473" s="247"/>
      <c r="AJ473" s="391"/>
      <c r="AK473" s="402"/>
      <c r="AL473" s="402"/>
      <c r="AM473" s="402"/>
      <c r="AN473" s="402"/>
      <c r="AO473" s="402"/>
      <c r="AP473" s="402"/>
      <c r="AQ473" s="402"/>
      <c r="AR473" s="402"/>
      <c r="AS473" s="402"/>
      <c r="AT473" s="402"/>
      <c r="AU473" s="402"/>
      <c r="AV473" s="402"/>
      <c r="AW473" s="402"/>
      <c r="AX473" s="402"/>
      <c r="AY473" s="402"/>
      <c r="AZ473" s="402"/>
      <c r="BA473" s="402"/>
      <c r="BB473" s="402"/>
      <c r="BC473" s="402"/>
      <c r="BD473" s="402"/>
      <c r="BE473" s="402"/>
      <c r="BF473" s="402"/>
      <c r="BG473" s="402"/>
      <c r="BH473" s="402"/>
      <c r="BI473" s="402"/>
      <c r="BJ473" s="402"/>
      <c r="BK473" s="402"/>
      <c r="BL473" s="402"/>
      <c r="BM473" s="402"/>
      <c r="BN473" s="402"/>
      <c r="BO473" s="402"/>
    </row>
    <row r="474" spans="1:67" ht="15" customHeight="1">
      <c r="A474" s="194" t="s">
        <v>3</v>
      </c>
      <c r="B474" s="277">
        <f>IFERROR(IF(E474=0,0,X474),0)</f>
        <v>0</v>
      </c>
      <c r="C474" s="277">
        <f t="shared" si="110"/>
        <v>0</v>
      </c>
      <c r="D474" s="277"/>
      <c r="E474" s="66">
        <f>'1 Budgetskema (UDFYLDES)'!B471</f>
        <v>0</v>
      </c>
      <c r="F474" s="68"/>
      <c r="G474" s="437"/>
      <c r="H474" s="489"/>
      <c r="I474" s="471"/>
      <c r="J474" s="471"/>
      <c r="K474" s="307"/>
      <c r="L474" s="296"/>
      <c r="M474" s="296"/>
      <c r="N474" s="296"/>
      <c r="O474" s="299"/>
      <c r="P474" s="309"/>
      <c r="Q474" s="315"/>
      <c r="R474" s="311"/>
      <c r="S474" s="286"/>
      <c r="T474" s="473" t="e">
        <f t="shared" ref="T474:T482" si="112">((F$471-((E$482*F$471+C$483)-E$482)/E$482))*E474</f>
        <v>#VALUE!</v>
      </c>
      <c r="U474" s="569" t="e">
        <f t="shared" ref="U474:U482" si="113">F$486*E474</f>
        <v>#VALUE!</v>
      </c>
      <c r="V474" s="473">
        <f t="shared" ref="V474:V482" si="114">IFERROR(IF(E474=0,0,E474*G$471),0)</f>
        <v>0</v>
      </c>
      <c r="W474" s="468">
        <f t="shared" ref="W474:W481" si="115">IF(E474=0,0,E474*F$470)</f>
        <v>0</v>
      </c>
      <c r="X474" s="468">
        <f t="shared" si="111"/>
        <v>0</v>
      </c>
      <c r="Y474" s="247"/>
      <c r="Z474" s="286"/>
      <c r="AA474" s="286"/>
      <c r="AB474" s="376"/>
      <c r="AC474" s="247"/>
      <c r="AD474" s="767" t="s">
        <v>101</v>
      </c>
      <c r="AE474" s="767"/>
      <c r="AF474" s="767"/>
      <c r="AG474" s="247"/>
      <c r="AH474" s="247"/>
      <c r="AI474" s="247"/>
      <c r="AJ474" s="391"/>
      <c r="AK474" s="402"/>
      <c r="AL474" s="402"/>
      <c r="AM474" s="402"/>
      <c r="AN474" s="402"/>
      <c r="AO474" s="402"/>
      <c r="AP474" s="402"/>
      <c r="AQ474" s="402"/>
      <c r="AR474" s="402"/>
      <c r="AS474" s="402"/>
      <c r="AT474" s="402"/>
      <c r="AU474" s="402"/>
      <c r="AV474" s="402"/>
      <c r="AW474" s="402"/>
      <c r="AX474" s="402"/>
      <c r="AY474" s="402"/>
      <c r="AZ474" s="402"/>
      <c r="BA474" s="402"/>
      <c r="BB474" s="402"/>
      <c r="BC474" s="402"/>
      <c r="BD474" s="402"/>
      <c r="BE474" s="402"/>
      <c r="BF474" s="402"/>
      <c r="BG474" s="402"/>
      <c r="BH474" s="402"/>
      <c r="BI474" s="402"/>
      <c r="BJ474" s="402"/>
      <c r="BK474" s="402"/>
      <c r="BL474" s="402"/>
      <c r="BM474" s="402"/>
      <c r="BN474" s="402"/>
      <c r="BO474" s="402"/>
    </row>
    <row r="475" spans="1:67" ht="15" customHeight="1">
      <c r="A475" s="194" t="s">
        <v>56</v>
      </c>
      <c r="B475" s="277">
        <f t="shared" ref="B475:B479" si="116">IFERROR(IF(E475=0,0,X475),0)</f>
        <v>0</v>
      </c>
      <c r="C475" s="277">
        <f t="shared" si="110"/>
        <v>0</v>
      </c>
      <c r="D475" s="277"/>
      <c r="E475" s="66">
        <f>'1 Budgetskema (UDFYLDES)'!B473</f>
        <v>0</v>
      </c>
      <c r="F475" s="68"/>
      <c r="G475" s="437"/>
      <c r="H475" s="489"/>
      <c r="I475" s="471"/>
      <c r="J475" s="471"/>
      <c r="K475" s="307"/>
      <c r="L475" s="296"/>
      <c r="M475" s="296"/>
      <c r="N475" s="296"/>
      <c r="O475" s="299"/>
      <c r="P475" s="309"/>
      <c r="Q475" s="315"/>
      <c r="R475" s="311"/>
      <c r="S475" s="286"/>
      <c r="T475" s="473" t="e">
        <f t="shared" si="112"/>
        <v>#VALUE!</v>
      </c>
      <c r="U475" s="569" t="e">
        <f t="shared" si="113"/>
        <v>#VALUE!</v>
      </c>
      <c r="V475" s="473">
        <f t="shared" si="114"/>
        <v>0</v>
      </c>
      <c r="W475" s="468">
        <f t="shared" si="115"/>
        <v>0</v>
      </c>
      <c r="X475" s="468">
        <f t="shared" si="111"/>
        <v>0</v>
      </c>
      <c r="Y475" s="247"/>
      <c r="Z475" s="286"/>
      <c r="AA475" s="286"/>
      <c r="AB475" s="376"/>
      <c r="AC475" s="247"/>
      <c r="AD475" s="247"/>
      <c r="AE475" s="247"/>
      <c r="AF475" s="247"/>
      <c r="AG475" s="247"/>
      <c r="AH475" s="247"/>
      <c r="AI475" s="247"/>
      <c r="AJ475" s="391"/>
      <c r="AK475" s="402"/>
      <c r="AL475" s="402"/>
      <c r="AM475" s="402"/>
      <c r="AN475" s="402"/>
      <c r="AO475" s="402"/>
      <c r="AP475" s="402"/>
      <c r="AQ475" s="402"/>
      <c r="AR475" s="402"/>
      <c r="AS475" s="402"/>
      <c r="AT475" s="402"/>
      <c r="AU475" s="402"/>
      <c r="AV475" s="402"/>
      <c r="AW475" s="402"/>
      <c r="AX475" s="402"/>
      <c r="AY475" s="402"/>
      <c r="AZ475" s="402"/>
      <c r="BA475" s="402"/>
      <c r="BB475" s="402"/>
      <c r="BC475" s="402"/>
      <c r="BD475" s="402"/>
      <c r="BE475" s="402"/>
      <c r="BF475" s="402"/>
      <c r="BG475" s="402"/>
      <c r="BH475" s="402"/>
      <c r="BI475" s="402"/>
      <c r="BJ475" s="402"/>
      <c r="BK475" s="402"/>
      <c r="BL475" s="402"/>
      <c r="BM475" s="402"/>
      <c r="BN475" s="402"/>
      <c r="BO475" s="402"/>
    </row>
    <row r="476" spans="1:67" ht="15" customHeight="1">
      <c r="A476" s="194" t="s">
        <v>24</v>
      </c>
      <c r="B476" s="277">
        <f t="shared" si="116"/>
        <v>0</v>
      </c>
      <c r="C476" s="277">
        <f t="shared" si="110"/>
        <v>0</v>
      </c>
      <c r="D476" s="277"/>
      <c r="E476" s="66">
        <f>'1 Budgetskema (UDFYLDES)'!B475</f>
        <v>0</v>
      </c>
      <c r="F476" s="68"/>
      <c r="G476" s="437"/>
      <c r="H476" s="489"/>
      <c r="I476" s="471"/>
      <c r="J476" s="471"/>
      <c r="K476" s="307"/>
      <c r="L476" s="296"/>
      <c r="M476" s="296"/>
      <c r="N476" s="296"/>
      <c r="O476" s="299"/>
      <c r="P476" s="309"/>
      <c r="Q476" s="315"/>
      <c r="R476" s="311"/>
      <c r="S476" s="286"/>
      <c r="T476" s="473" t="e">
        <f t="shared" si="112"/>
        <v>#VALUE!</v>
      </c>
      <c r="U476" s="569" t="e">
        <f t="shared" si="113"/>
        <v>#VALUE!</v>
      </c>
      <c r="V476" s="473">
        <f t="shared" si="114"/>
        <v>0</v>
      </c>
      <c r="W476" s="468">
        <f t="shared" si="115"/>
        <v>0</v>
      </c>
      <c r="X476" s="468">
        <f t="shared" si="111"/>
        <v>0</v>
      </c>
      <c r="Y476" s="247"/>
      <c r="Z476" s="286"/>
      <c r="AA476" s="286"/>
      <c r="AB476" s="464" t="s">
        <v>114</v>
      </c>
      <c r="AC476" s="464" t="s">
        <v>208</v>
      </c>
      <c r="AD476" s="464" t="s">
        <v>88</v>
      </c>
      <c r="AE476" s="464" t="s">
        <v>108</v>
      </c>
      <c r="AF476" s="464" t="s">
        <v>89</v>
      </c>
      <c r="AG476" s="464" t="s">
        <v>106</v>
      </c>
      <c r="AH476" s="464" t="s">
        <v>110</v>
      </c>
      <c r="AI476" s="464" t="s">
        <v>398</v>
      </c>
      <c r="AJ476" s="391"/>
      <c r="AK476" s="402"/>
      <c r="AL476" s="402"/>
      <c r="AM476" s="402"/>
      <c r="AN476" s="402"/>
      <c r="AO476" s="402"/>
      <c r="AP476" s="402"/>
      <c r="AQ476" s="402"/>
      <c r="AR476" s="402"/>
      <c r="AS476" s="402"/>
      <c r="AT476" s="402"/>
      <c r="AU476" s="402"/>
      <c r="AV476" s="402"/>
      <c r="AW476" s="402"/>
      <c r="AX476" s="402"/>
      <c r="AY476" s="402"/>
      <c r="AZ476" s="402"/>
      <c r="BA476" s="402"/>
      <c r="BB476" s="402"/>
      <c r="BC476" s="402"/>
      <c r="BD476" s="402"/>
      <c r="BE476" s="402"/>
      <c r="BF476" s="402"/>
      <c r="BG476" s="402"/>
      <c r="BH476" s="402"/>
      <c r="BI476" s="402"/>
      <c r="BJ476" s="402"/>
      <c r="BK476" s="402"/>
      <c r="BL476" s="402"/>
      <c r="BM476" s="402"/>
      <c r="BN476" s="402"/>
      <c r="BO476" s="402"/>
    </row>
    <row r="477" spans="1:67" ht="15" customHeight="1" thickBot="1">
      <c r="A477" s="194" t="s">
        <v>2</v>
      </c>
      <c r="B477" s="277">
        <f t="shared" si="116"/>
        <v>0</v>
      </c>
      <c r="C477" s="277">
        <f t="shared" si="110"/>
        <v>0</v>
      </c>
      <c r="D477" s="277"/>
      <c r="E477" s="66">
        <f>'1 Budgetskema (UDFYLDES)'!B477</f>
        <v>0</v>
      </c>
      <c r="F477" s="68"/>
      <c r="G477" s="437"/>
      <c r="H477" s="489"/>
      <c r="I477" s="471"/>
      <c r="J477" s="471"/>
      <c r="K477" s="307"/>
      <c r="L477" s="296"/>
      <c r="M477" s="296"/>
      <c r="N477" s="296"/>
      <c r="O477" s="299"/>
      <c r="P477" s="309"/>
      <c r="Q477" s="315"/>
      <c r="R477" s="311"/>
      <c r="S477" s="286"/>
      <c r="T477" s="473" t="e">
        <f t="shared" si="112"/>
        <v>#VALUE!</v>
      </c>
      <c r="U477" s="569" t="e">
        <f t="shared" si="113"/>
        <v>#VALUE!</v>
      </c>
      <c r="V477" s="473">
        <f t="shared" si="114"/>
        <v>0</v>
      </c>
      <c r="W477" s="468">
        <f t="shared" si="115"/>
        <v>0</v>
      </c>
      <c r="X477" s="468">
        <f t="shared" si="111"/>
        <v>0</v>
      </c>
      <c r="Y477" s="247"/>
      <c r="Z477" s="376" t="str">
        <f>IF(OR('1 Budgetskema (UDFYLDES)'!$B459="",'1 Budgetskema (UDFYLDES)'!$C459=""),"","Lille virksomhed")</f>
        <v/>
      </c>
      <c r="AA477" s="376" t="s">
        <v>98</v>
      </c>
      <c r="AB477" s="376" t="s">
        <v>90</v>
      </c>
      <c r="AC477" s="376" t="s">
        <v>390</v>
      </c>
      <c r="AD477" s="376" t="str">
        <f>IF('1 Budgetskema (UDFYLDES)'!$D459="","",IF('1 Budgetskema (UDFYLDES)'!$D459="Forsknings- og videnformidlingsinstitution","Forskning","Videnudvekslings- og informationsaktioner"))</f>
        <v/>
      </c>
      <c r="AE477" s="376" t="str">
        <f>IF('1 Budgetskema (UDFYLDES)'!$D459="","",IF('1 Budgetskema (UDFYLDES)'!$D459="Forsknings- og videnformidlingsinstitution","","Grundforskning"))</f>
        <v/>
      </c>
      <c r="AF477" s="470" t="str">
        <f>IF('1 Budgetskema (UDFYLDES)'!$D459="","","Netværk i akvakulturerhvervet")</f>
        <v/>
      </c>
      <c r="AG477" s="457" t="str">
        <f>IF(NOT(ISERROR(MATCH("Selvfinansieret",B$469,0))),"",IF(NOT(ISERROR(MATCH(B$469,{"ABER"},0))),$AD477,IF(NOT(ISERROR(MATCH(B$469,{"GBER"},0))),$AE477,IF(NOT(ISERROR(MATCH(B$469,{"FIBER"},0))),$AF477,IF(NOT(ISERROR(MATCH(B$469,{"Ej statsstøtte"},0))),$AB477,IF(NOT(ISERROR(MATCH(B$469,{"De minimis (Landbrug)"},0))),$AC477,IF(NOT(ISERROR(MATCH(B$469,{"De minimis (Generel)"},0))),$AC477,IF(NOT(ISERROR(MATCH(B$469,{"De minimis (Fiskeri og akvakultur)"},0))),$AC477,""))))))))</f>
        <v/>
      </c>
      <c r="AH477" s="300" t="str">
        <f>IF('1 Budgetskema (UDFYLDES)'!$D459="","",IF('1 Budgetskema (UDFYLDES)'!$D459="Offentlig institution","Ej statsstøtte","ABER"))</f>
        <v/>
      </c>
      <c r="AI477" s="247" t="s">
        <v>88</v>
      </c>
      <c r="AJ477" s="391"/>
      <c r="AK477" s="402"/>
      <c r="AL477" s="402"/>
      <c r="AM477" s="402"/>
      <c r="AN477" s="402"/>
      <c r="AO477" s="402"/>
      <c r="AP477" s="402"/>
      <c r="AQ477" s="402"/>
      <c r="AR477" s="402"/>
      <c r="AS477" s="402"/>
      <c r="AT477" s="402"/>
      <c r="AU477" s="402"/>
      <c r="AV477" s="402"/>
      <c r="AW477" s="402"/>
      <c r="AX477" s="402"/>
      <c r="AY477" s="402"/>
      <c r="AZ477" s="402"/>
      <c r="BA477" s="402"/>
      <c r="BB477" s="402"/>
      <c r="BC477" s="402"/>
      <c r="BD477" s="402"/>
      <c r="BE477" s="402"/>
      <c r="BF477" s="402"/>
      <c r="BG477" s="402"/>
      <c r="BH477" s="402"/>
      <c r="BI477" s="402"/>
      <c r="BJ477" s="402"/>
      <c r="BK477" s="402"/>
      <c r="BL477" s="402"/>
      <c r="BM477" s="402"/>
      <c r="BN477" s="402"/>
      <c r="BO477" s="402"/>
    </row>
    <row r="478" spans="1:67" ht="15" customHeight="1">
      <c r="A478" s="194" t="s">
        <v>10</v>
      </c>
      <c r="B478" s="277">
        <f t="shared" si="116"/>
        <v>0</v>
      </c>
      <c r="C478" s="277">
        <f t="shared" si="110"/>
        <v>0</v>
      </c>
      <c r="D478" s="277"/>
      <c r="E478" s="66">
        <f>'1 Budgetskema (UDFYLDES)'!B479</f>
        <v>0</v>
      </c>
      <c r="F478" s="68"/>
      <c r="G478" s="437"/>
      <c r="H478" s="489"/>
      <c r="I478" s="471"/>
      <c r="J478" s="496" t="s">
        <v>400</v>
      </c>
      <c r="K478" s="497"/>
      <c r="L478" s="498"/>
      <c r="M478" s="296"/>
      <c r="N478" s="296"/>
      <c r="O478" s="299"/>
      <c r="P478" s="309"/>
      <c r="Q478" s="315"/>
      <c r="R478" s="311"/>
      <c r="S478" s="286"/>
      <c r="T478" s="473" t="e">
        <f t="shared" si="112"/>
        <v>#VALUE!</v>
      </c>
      <c r="U478" s="569" t="e">
        <f t="shared" si="113"/>
        <v>#VALUE!</v>
      </c>
      <c r="V478" s="473">
        <f t="shared" si="114"/>
        <v>0</v>
      </c>
      <c r="W478" s="468">
        <f>IF(E478=0,0,E478*F$470)</f>
        <v>0</v>
      </c>
      <c r="X478" s="468">
        <f t="shared" si="111"/>
        <v>0</v>
      </c>
      <c r="Y478" s="457"/>
      <c r="Z478" s="376" t="str">
        <f>IF(OR('1 Budgetskema (UDFYLDES)'!$B459="",'1 Budgetskema (UDFYLDES)'!$C459=""),"","Mellemstor virksomhed")</f>
        <v/>
      </c>
      <c r="AA478" s="376" t="s">
        <v>99</v>
      </c>
      <c r="AB478" s="376" t="s">
        <v>91</v>
      </c>
      <c r="AC478" s="2" t="s">
        <v>391</v>
      </c>
      <c r="AD478" s="376" t="str">
        <f>IF('1 Budgetskema (UDFYLDES)'!$D459="","",IF('1 Budgetskema (UDFYLDES)'!$D459="Forsknings- og videnformidlingsinstitution","Udvikling","Konsulentbistand"))</f>
        <v/>
      </c>
      <c r="AE478" s="376" t="str">
        <f>IF('1 Budgetskema (UDFYLDES)'!$D459="","",IF('1 Budgetskema (UDFYLDES)'!$D459="Forsknings- og videnformidlingsinstitution","","Industriel forskning"))</f>
        <v/>
      </c>
      <c r="AF478" s="470" t="str">
        <f>IF('1 Budgetskema (UDFYLDES)'!$D459="","","Konsulentbistand")</f>
        <v/>
      </c>
      <c r="AG478" s="457" t="str">
        <f>IF(NOT(ISERROR(MATCH("Selvfinansieret",B$469,0))),"",IF(NOT(ISERROR(MATCH(B$469,{"ABER"},0))),$AD478,IF(NOT(ISERROR(MATCH(B$469,{"GBER"},0))),$AE478,IF(NOT(ISERROR(MATCH(B$469,{"FIBER"},0))),$AF478,IF(NOT(ISERROR(MATCH(B$469,{"Ej statsstøtte"},0))),$AB478,IF(NOT(ISERROR(MATCH(B$469,{"De minimis (Landbrug)"},0))),$AC478,IF(NOT(ISERROR(MATCH(B$469,{"De minimis (Generel)"},0))),$AC478,IF(NOT(ISERROR(MATCH(B$469,{"De minimis (Fiskeri og akvakultur)"},0))),$AC478,""))))))))</f>
        <v/>
      </c>
      <c r="AH478" s="300" t="str">
        <f>IF('1 Budgetskema (UDFYLDES)'!$D459="","",IF('1 Budgetskema (UDFYLDES)'!$D459="Offentlig institution",$AI480,IF('1 Budgetskema (UDFYLDES)'!$D459="Forsknings- og videnformidlingsinstitution",$AI483,$AI478)))</f>
        <v/>
      </c>
      <c r="AI478" s="247" t="s">
        <v>108</v>
      </c>
      <c r="AJ478" s="391"/>
      <c r="AK478" s="402"/>
      <c r="AL478" s="402"/>
      <c r="AM478" s="402"/>
      <c r="AN478" s="402"/>
      <c r="AO478" s="402"/>
      <c r="AP478" s="402"/>
      <c r="AQ478" s="402"/>
      <c r="AR478" s="402"/>
      <c r="AS478" s="402"/>
      <c r="AT478" s="402"/>
      <c r="AU478" s="402"/>
      <c r="AV478" s="402"/>
      <c r="AW478" s="402"/>
      <c r="AX478" s="402"/>
      <c r="AY478" s="402"/>
      <c r="AZ478" s="402"/>
      <c r="BA478" s="402"/>
      <c r="BB478" s="402"/>
      <c r="BC478" s="402"/>
      <c r="BD478" s="402"/>
      <c r="BE478" s="402"/>
      <c r="BF478" s="402"/>
      <c r="BG478" s="402"/>
      <c r="BH478" s="402"/>
      <c r="BI478" s="402"/>
      <c r="BJ478" s="402"/>
      <c r="BK478" s="402"/>
      <c r="BL478" s="402"/>
      <c r="BM478" s="402"/>
      <c r="BN478" s="402"/>
      <c r="BO478" s="402"/>
    </row>
    <row r="479" spans="1:67" ht="15.75" customHeight="1">
      <c r="A479" s="194" t="s">
        <v>55</v>
      </c>
      <c r="B479" s="277">
        <f t="shared" si="116"/>
        <v>0</v>
      </c>
      <c r="C479" s="277">
        <f t="shared" si="110"/>
        <v>0</v>
      </c>
      <c r="D479" s="277"/>
      <c r="E479" s="66">
        <f>'1 Budgetskema (UDFYLDES)'!B481</f>
        <v>0</v>
      </c>
      <c r="F479" s="68"/>
      <c r="G479" s="437"/>
      <c r="H479" s="489"/>
      <c r="I479" s="471"/>
      <c r="J479" s="500" t="str">
        <f>IF(OR($B469=AI480,$B469=AI481,$B469=AI482),"","Ja")</f>
        <v>Ja</v>
      </c>
      <c r="K479" s="493" t="b">
        <f>AND($T$3,OR('1 Budgetskema (UDFYLDES)'!D461="Nej",'1 Budgetskema (UDFYLDES)'!D461=""))</f>
        <v>1</v>
      </c>
      <c r="L479" s="499"/>
      <c r="M479" s="296"/>
      <c r="N479" s="296"/>
      <c r="O479" s="299"/>
      <c r="P479" s="309"/>
      <c r="Q479" s="315"/>
      <c r="R479" s="311"/>
      <c r="S479" s="286"/>
      <c r="T479" s="473" t="e">
        <f t="shared" si="112"/>
        <v>#VALUE!</v>
      </c>
      <c r="U479" s="569" t="e">
        <f t="shared" si="113"/>
        <v>#VALUE!</v>
      </c>
      <c r="V479" s="473">
        <f t="shared" si="114"/>
        <v>0</v>
      </c>
      <c r="W479" s="468">
        <f t="shared" si="115"/>
        <v>0</v>
      </c>
      <c r="X479" s="468">
        <f t="shared" si="111"/>
        <v>0</v>
      </c>
      <c r="Y479" s="457"/>
      <c r="Z479" s="376" t="str">
        <f>IF(OR('1 Budgetskema (UDFYLDES)'!$B459="",'1 Budgetskema (UDFYLDES)'!$C459=""),"","Stor virksomhed")</f>
        <v/>
      </c>
      <c r="AA479" s="376"/>
      <c r="AB479" s="376" t="s">
        <v>92</v>
      </c>
      <c r="AC479" s="376" t="s">
        <v>206</v>
      </c>
      <c r="AD479" s="376" t="str">
        <f>IF('1 Budgetskema (UDFYLDES)'!$D459="","",IF('1 Budgetskema (UDFYLDES)'!$D459="Forsknings- og videnformidlingsinstitution","Videnudvekslings- og informationsaktioner","Fremstødsforanstaltninger"))</f>
        <v/>
      </c>
      <c r="AE479" s="376" t="str">
        <f>IF('1 Budgetskema (UDFYLDES)'!$D459="","",IF('1 Budgetskema (UDFYLDES)'!$D459="Forsknings- og videnformidlingsinstitution","","Eksperimentel udvikling"))</f>
        <v/>
      </c>
      <c r="AF479" s="472" t="str">
        <f>IF('1 Budgetskema (UDFYLDES)'!$D459="","","Afsætningsforanstaltninger")</f>
        <v/>
      </c>
      <c r="AG479" s="457" t="str">
        <f>IF(NOT(ISERROR(MATCH("Selvfinansieret",B$469,0))),"",IF(NOT(ISERROR(MATCH(B$469,{"ABER"},0))),$AD479,IF(NOT(ISERROR(MATCH(B$469,{"GBER"},0))),$AE479,IF(NOT(ISERROR(MATCH(B$469,{"FIBER"},0))),$AF479,IF(NOT(ISERROR(MATCH(B$469,{"Ej statsstøtte"},0))),$AB479,IF(NOT(ISERROR(MATCH(B$469,{"De minimis (Landbrug)"},0))),$AC479,IF(NOT(ISERROR(MATCH(B$469,{"De minimis (Generel)"},0))),$AC479,IF(NOT(ISERROR(MATCH(B$469,{"De minimis (Fiskeri og akvakultur)"},0))),$AC479,""))))))))</f>
        <v/>
      </c>
      <c r="AH479" s="300" t="str">
        <f>IF('1 Budgetskema (UDFYLDES)'!$D459="","",IF(OR('1 Budgetskema (UDFYLDES)'!$D459="Forsknings- og videnformidlingsinstitution",'1 Budgetskema (UDFYLDES)'!$D459="Stor virksomhed"),$AI480,IF('1 Budgetskema (UDFYLDES)'!$D459="Offentlig institution",$AI481,"FIBER")))</f>
        <v/>
      </c>
      <c r="AI479" s="247" t="s">
        <v>89</v>
      </c>
      <c r="AJ479" s="391"/>
      <c r="AK479" s="402"/>
      <c r="AL479" s="402"/>
      <c r="AM479" s="402"/>
      <c r="AN479" s="402"/>
      <c r="AO479" s="402"/>
      <c r="AP479" s="402"/>
      <c r="AQ479" s="402"/>
      <c r="AR479" s="402"/>
      <c r="AS479" s="402"/>
      <c r="AT479" s="402"/>
      <c r="AU479" s="402"/>
      <c r="AV479" s="402"/>
      <c r="AW479" s="402"/>
      <c r="AX479" s="402"/>
      <c r="AY479" s="402"/>
      <c r="AZ479" s="402"/>
      <c r="BA479" s="402"/>
      <c r="BB479" s="402"/>
      <c r="BC479" s="402"/>
      <c r="BD479" s="402"/>
      <c r="BE479" s="402"/>
      <c r="BF479" s="402"/>
      <c r="BG479" s="402"/>
      <c r="BH479" s="402"/>
      <c r="BI479" s="402"/>
      <c r="BJ479" s="402"/>
      <c r="BK479" s="402"/>
      <c r="BL479" s="402"/>
      <c r="BM479" s="402"/>
      <c r="BN479" s="402"/>
      <c r="BO479" s="402"/>
    </row>
    <row r="480" spans="1:67" ht="15" customHeight="1">
      <c r="A480" s="268" t="s">
        <v>13</v>
      </c>
      <c r="B480" s="66">
        <f>SUM(B473+B474+B475+B476-B477-B478+B479)</f>
        <v>0</v>
      </c>
      <c r="C480" s="66">
        <f>SUM(C473+C474+C475+C476-C477-C478+C479)</f>
        <v>0</v>
      </c>
      <c r="D480" s="66"/>
      <c r="E480" s="66">
        <f>SUM(B480:C480)</f>
        <v>0</v>
      </c>
      <c r="F480" s="188"/>
      <c r="G480" s="437"/>
      <c r="H480" s="489"/>
      <c r="I480" s="471"/>
      <c r="J480" s="500" t="str">
        <f>IF(OR($B469=AI480,$B469=AI481,$B469=AI482),"","Nej")</f>
        <v>Nej</v>
      </c>
      <c r="K480" s="493"/>
      <c r="L480" s="499"/>
      <c r="M480" s="296"/>
      <c r="N480" s="296"/>
      <c r="O480" s="301"/>
      <c r="P480" s="457"/>
      <c r="Q480" s="376"/>
      <c r="R480" s="376"/>
      <c r="S480" s="376"/>
      <c r="T480" s="473" t="e">
        <f t="shared" si="112"/>
        <v>#VALUE!</v>
      </c>
      <c r="U480" s="569" t="e">
        <f t="shared" si="113"/>
        <v>#VALUE!</v>
      </c>
      <c r="V480" s="473">
        <f t="shared" si="114"/>
        <v>0</v>
      </c>
      <c r="W480" s="468">
        <f t="shared" si="115"/>
        <v>0</v>
      </c>
      <c r="X480" s="468">
        <f t="shared" si="111"/>
        <v>0</v>
      </c>
      <c r="Y480" s="457"/>
      <c r="Z480" s="376" t="str">
        <f>IF(OR('1 Budgetskema (UDFYLDES)'!$B459="",'1 Budgetskema (UDFYLDES)'!$C459=""),"","Forsknings- og videnformidlingsinstitution")</f>
        <v/>
      </c>
      <c r="AA480" s="376"/>
      <c r="AB480" s="376" t="s">
        <v>93</v>
      </c>
      <c r="AC480" s="376" t="s">
        <v>85</v>
      </c>
      <c r="AD480" s="376" t="str">
        <f>IF('1 Budgetskema (UDFYLDES)'!$D459="","",IF(OR('1 Budgetskema (UDFYLDES)'!$D459="Forsknings- og videnformidlingsinstitution",'1 Budgetskema (UDFYLDES)'!$D459="Stor virksomhed"),"","Deltagelse i kvalitetsordninger"))</f>
        <v/>
      </c>
      <c r="AE480" s="376" t="str">
        <f>IF('1 Budgetskema (UDFYLDES)'!$D459="","",IF('1 Budgetskema (UDFYLDES)'!$D459="Forsknings- og videnformidlingsinstitution","","Gennemførlighedsundersøgelser"))</f>
        <v/>
      </c>
      <c r="AF480" s="462" t="str">
        <f>""</f>
        <v/>
      </c>
      <c r="AG480" s="457" t="str">
        <f>IF(NOT(ISERROR(MATCH("Selvfinansieret",B$469,0))),"",IF(NOT(ISERROR(MATCH(B$469,{"ABER"},0))),$AD480,IF(NOT(ISERROR(MATCH(B$469,{"GBER"},0))),$AE480,IF(NOT(ISERROR(MATCH(B$469,{"FIBER"},0))),$AF480,IF(NOT(ISERROR(MATCH(B$469,{"Ej statsstøtte"},0))),$AB480,IF(NOT(ISERROR(MATCH(B$469,{"De minimis (Landbrug)"},0))),$AC480,IF(NOT(ISERROR(MATCH(B$469,{"De minimis (Generel)"},0))),$AC480,IF(NOT(ISERROR(MATCH(B$469,{"De minimis (Fiskeri og akvakultur)"},0))),$AC480,""))))))))</f>
        <v/>
      </c>
      <c r="AH480" s="300" t="str">
        <f>IF('1 Budgetskema (UDFYLDES)'!$D459="","",IF(OR('1 Budgetskema (UDFYLDES)'!$D459="Forsknings- og videnformidlingsinstitution",'1 Budgetskema (UDFYLDES)'!$D459="Stor virksomhed"),$AI481,IF('1 Budgetskema (UDFYLDES)'!$D459="Offentlig institution",$AI482,"De minimis (Landbrug)")))</f>
        <v/>
      </c>
      <c r="AI480" s="247" t="s">
        <v>63</v>
      </c>
      <c r="AJ480" s="391"/>
      <c r="AK480" s="402"/>
      <c r="AL480" s="402"/>
      <c r="AM480" s="402"/>
      <c r="AN480" s="402"/>
      <c r="AO480" s="402"/>
      <c r="AP480" s="402"/>
      <c r="AQ480" s="402"/>
      <c r="AR480" s="402"/>
      <c r="AS480" s="402"/>
      <c r="AT480" s="402"/>
      <c r="AU480" s="402"/>
      <c r="AV480" s="402"/>
      <c r="AW480" s="402"/>
      <c r="AX480" s="402"/>
      <c r="AY480" s="402"/>
      <c r="AZ480" s="402"/>
      <c r="BA480" s="402"/>
      <c r="BB480" s="402"/>
      <c r="BC480" s="402"/>
      <c r="BD480" s="402"/>
      <c r="BE480" s="402"/>
      <c r="BF480" s="402"/>
      <c r="BG480" s="402"/>
      <c r="BH480" s="402"/>
      <c r="BI480" s="402"/>
      <c r="BJ480" s="402"/>
      <c r="BK480" s="402"/>
      <c r="BL480" s="402"/>
      <c r="BM480" s="402"/>
      <c r="BN480" s="402"/>
      <c r="BO480" s="402"/>
    </row>
    <row r="481" spans="1:67" ht="15.75" customHeight="1" thickBot="1">
      <c r="A481" s="269" t="s">
        <v>1</v>
      </c>
      <c r="B481" s="277">
        <f>IFERROR(IF(E481=0,0,X481),0)</f>
        <v>0</v>
      </c>
      <c r="C481" s="277">
        <f>IFERROR(E481-B481,0)</f>
        <v>0</v>
      </c>
      <c r="D481" s="277"/>
      <c r="E481" s="66">
        <f>'1 Budgetskema (UDFYLDES)'!B483</f>
        <v>0</v>
      </c>
      <c r="F481" s="68"/>
      <c r="G481" s="437"/>
      <c r="H481" s="489"/>
      <c r="I481" s="471"/>
      <c r="J481" s="500"/>
      <c r="K481" s="493"/>
      <c r="L481" s="499"/>
      <c r="M481" s="296"/>
      <c r="N481" s="296"/>
      <c r="O481" s="299"/>
      <c r="P481" s="457"/>
      <c r="Q481" s="376"/>
      <c r="R481" s="376"/>
      <c r="S481" s="376"/>
      <c r="T481" s="473" t="e">
        <f t="shared" si="112"/>
        <v>#VALUE!</v>
      </c>
      <c r="U481" s="569" t="e">
        <f t="shared" si="113"/>
        <v>#VALUE!</v>
      </c>
      <c r="V481" s="473">
        <f t="shared" si="114"/>
        <v>0</v>
      </c>
      <c r="W481" s="468">
        <f t="shared" si="115"/>
        <v>0</v>
      </c>
      <c r="X481" s="468">
        <f t="shared" si="111"/>
        <v>0</v>
      </c>
      <c r="Y481" s="457"/>
      <c r="Z481" s="376" t="str">
        <f>IF(OR('1 Budgetskema (UDFYLDES)'!$B459="",'1 Budgetskema (UDFYLDES)'!$C459=""),"","Offentlig institution")</f>
        <v/>
      </c>
      <c r="AA481" s="376"/>
      <c r="AB481" s="376" t="s">
        <v>360</v>
      </c>
      <c r="AC481" s="376" t="s">
        <v>384</v>
      </c>
      <c r="AD481" s="376" t="str">
        <f>IF('1 Budgetskema (UDFYLDES)'!$D459="","",IF(OR('1 Budgetskema (UDFYLDES)'!$D459="Forsknings- og videnformidlingsinstitution",'1 Budgetskema (UDFYLDES)'!$D459="Stor virksomhed"),"","Ny Deltagelse i kvalitetsordninger"))</f>
        <v/>
      </c>
      <c r="AE481" s="376" t="str">
        <f>IF('1 Budgetskema (UDFYLDES)'!$D459="","",IF('1 Budgetskema (UDFYLDES)'!$D459="Forsknings- og videnformidlingsinstitution","","Uddannelse"))</f>
        <v/>
      </c>
      <c r="AF481" s="462" t="str">
        <f>""</f>
        <v/>
      </c>
      <c r="AG481" s="457" t="str">
        <f>IF(NOT(ISERROR(MATCH("Selvfinansieret",B$469,0))),"",IF(NOT(ISERROR(MATCH(B$469,{"ABER"},0))),$AD481,IF(NOT(ISERROR(MATCH(B$469,{"GBER"},0))),$AE481,IF(NOT(ISERROR(MATCH(B$469,{"FIBER"},0))),$AF481,IF(NOT(ISERROR(MATCH(B$469,{"Ej statsstøtte"},0))),$AB481,IF(NOT(ISERROR(MATCH(B$469,{"De minimis (Landbrug)"},0))),$AC481,IF(NOT(ISERROR(MATCH(B$469,{"De minimis (Generel)"},0))),$AC481,IF(NOT(ISERROR(MATCH(B$469,{"De minimis (Fiskeri og akvakultur)"},0))),$AC481,""))))))))</f>
        <v/>
      </c>
      <c r="AH481" s="300" t="str">
        <f>IF('1 Budgetskema (UDFYLDES)'!$D459="","",IF(OR('1 Budgetskema (UDFYLDES)'!$D459="Forsknings- og videnformidlingsinstitution",'1 Budgetskema (UDFYLDES)'!$D459="Stor virksomhed"),$AI482,IF('1 Budgetskema (UDFYLDES)'!$D459="Offentlig institution",$AI484,"De minimis (Generel)")))</f>
        <v/>
      </c>
      <c r="AI481" s="247" t="s">
        <v>397</v>
      </c>
      <c r="AJ481" s="391"/>
      <c r="AK481" s="402"/>
      <c r="AL481" s="402"/>
      <c r="AM481" s="402"/>
      <c r="AN481" s="402"/>
      <c r="AO481" s="402"/>
      <c r="AP481" s="402"/>
      <c r="AQ481" s="402"/>
      <c r="AR481" s="402"/>
      <c r="AS481" s="402"/>
      <c r="AT481" s="402"/>
      <c r="AU481" s="402"/>
      <c r="AV481" s="402"/>
      <c r="AW481" s="402"/>
      <c r="AX481" s="402"/>
      <c r="AY481" s="402"/>
      <c r="AZ481" s="402"/>
      <c r="BA481" s="402"/>
      <c r="BB481" s="402"/>
      <c r="BC481" s="402"/>
      <c r="BD481" s="402"/>
      <c r="BE481" s="402"/>
      <c r="BF481" s="402"/>
      <c r="BG481" s="402"/>
      <c r="BH481" s="402"/>
      <c r="BI481" s="402"/>
      <c r="BJ481" s="402"/>
      <c r="BK481" s="402"/>
      <c r="BL481" s="402"/>
      <c r="BM481" s="402"/>
      <c r="BN481" s="402"/>
      <c r="BO481" s="402"/>
    </row>
    <row r="482" spans="1:67" ht="15.75" customHeight="1" thickBot="1">
      <c r="A482" s="177" t="s">
        <v>0</v>
      </c>
      <c r="B482" s="551">
        <f>IF(B480+B481&lt;=0,0,B480+B481)</f>
        <v>0</v>
      </c>
      <c r="C482" s="551">
        <f>IF(C480+C481&lt;=0,0,C480+C481)</f>
        <v>0</v>
      </c>
      <c r="D482" s="279"/>
      <c r="E482" s="273">
        <f>SUM(E473+E474+E475+E476-E477-E478+E479)+E481</f>
        <v>0</v>
      </c>
      <c r="F482" s="264"/>
      <c r="G482" s="429"/>
      <c r="H482" s="489"/>
      <c r="I482" s="471"/>
      <c r="J482" s="501"/>
      <c r="K482" s="502"/>
      <c r="L482" s="503"/>
      <c r="M482" s="296"/>
      <c r="N482" s="296"/>
      <c r="O482" s="301"/>
      <c r="P482" s="457"/>
      <c r="Q482" s="376"/>
      <c r="R482" s="376"/>
      <c r="S482" s="376"/>
      <c r="T482" s="473" t="e">
        <f t="shared" si="112"/>
        <v>#VALUE!</v>
      </c>
      <c r="U482" s="569" t="e">
        <f t="shared" si="113"/>
        <v>#VALUE!</v>
      </c>
      <c r="V482" s="473">
        <f t="shared" si="114"/>
        <v>0</v>
      </c>
      <c r="W482" s="473"/>
      <c r="X482" s="468">
        <f t="shared" si="111"/>
        <v>0</v>
      </c>
      <c r="Y482" s="457"/>
      <c r="Z482" s="286"/>
      <c r="AA482" s="286"/>
      <c r="AB482" s="376" t="str">
        <f>""</f>
        <v/>
      </c>
      <c r="AC482" s="376" t="s">
        <v>95</v>
      </c>
      <c r="AD482" s="376" t="str">
        <f>""</f>
        <v/>
      </c>
      <c r="AE482" s="376" t="str">
        <f>IF('1 Budgetskema (UDFYLDES)'!$D459="","",IF('1 Budgetskema (UDFYLDES)'!$D459="Forsknings- og videnformidlingsinstitution","","Støtte til innovationsklynger"))</f>
        <v/>
      </c>
      <c r="AF482" s="462" t="str">
        <f>""</f>
        <v/>
      </c>
      <c r="AG482" s="457" t="str">
        <f>IF(NOT(ISERROR(MATCH("Selvfinansieret",B$469,0))),"",IF(NOT(ISERROR(MATCH(B$469,{"ABER"},0))),$AD482,IF(NOT(ISERROR(MATCH(B$469,{"GBER"},0))),$AE482,IF(NOT(ISERROR(MATCH(B$469,{"FIBER"},0))),$AF482,IF(NOT(ISERROR(MATCH(B$469,{"Ej statsstøtte"},0))),$AB482,IF(NOT(ISERROR(MATCH(B$469,{"De minimis (Landbrug)"},0))),$AC482,IF(NOT(ISERROR(MATCH(B$469,{"De minimis (Generel)"},0))),$AC482,IF(NOT(ISERROR(MATCH(B$469,{"De minimis (Fiskeri og akvakultur)"},0))),$AC482,""))))))))</f>
        <v/>
      </c>
      <c r="AH482" s="300" t="str">
        <f>IF(OR('1 Budgetskema (UDFYLDES)'!$D459="",'1 Budgetskema (UDFYLDES)'!$D459="Offentlig institution"),"",IF(OR('1 Budgetskema (UDFYLDES)'!$D459="Forsknings- og videnformidlingsinstitution",'1 Budgetskema (UDFYLDES)'!$D459="Stor virksomhed"),$AI484,"De minimis (Fiskeri og akvakultur)"))</f>
        <v/>
      </c>
      <c r="AI482" s="247" t="s">
        <v>64</v>
      </c>
      <c r="AJ482" s="391"/>
      <c r="AK482" s="402"/>
      <c r="AL482" s="402"/>
      <c r="AM482" s="402"/>
      <c r="AN482" s="402"/>
      <c r="AO482" s="402"/>
      <c r="AP482" s="402"/>
      <c r="AQ482" s="402"/>
      <c r="AR482" s="402"/>
      <c r="AS482" s="402"/>
      <c r="AT482" s="402"/>
      <c r="AU482" s="402"/>
      <c r="AV482" s="402"/>
      <c r="AW482" s="402"/>
      <c r="AX482" s="402"/>
      <c r="AY482" s="402"/>
      <c r="AZ482" s="402"/>
      <c r="BA482" s="402"/>
      <c r="BB482" s="402"/>
      <c r="BC482" s="402"/>
      <c r="BD482" s="402"/>
      <c r="BE482" s="402"/>
      <c r="BF482" s="402"/>
      <c r="BG482" s="402"/>
      <c r="BH482" s="402"/>
      <c r="BI482" s="402"/>
      <c r="BJ482" s="402"/>
      <c r="BK482" s="402"/>
      <c r="BL482" s="402"/>
      <c r="BM482" s="402"/>
      <c r="BN482" s="402"/>
      <c r="BO482" s="402"/>
    </row>
    <row r="483" spans="1:67" s="2" customFormat="1" ht="15.75" thickBot="1">
      <c r="A483" s="549" t="s">
        <v>426</v>
      </c>
      <c r="B483" s="280">
        <f>B482</f>
        <v>0</v>
      </c>
      <c r="C483" s="552">
        <f>'1 Budgetskema (UDFYLDES)'!E461</f>
        <v>0</v>
      </c>
      <c r="D483" s="552">
        <f>'1 Budgetskema (UDFYLDES)'!F461</f>
        <v>0</v>
      </c>
      <c r="E483" s="283">
        <f>SUM(B473+B474+B475+B476-B477-B478+B479)</f>
        <v>0</v>
      </c>
      <c r="F483" s="189"/>
      <c r="G483" s="430"/>
      <c r="H483" s="430"/>
      <c r="I483" s="474"/>
      <c r="J483" s="493" t="s">
        <v>430</v>
      </c>
      <c r="K483" s="299"/>
      <c r="L483" s="299"/>
      <c r="M483" s="299"/>
      <c r="N483" s="299"/>
      <c r="O483" s="301"/>
      <c r="P483" s="457"/>
      <c r="Q483" s="376"/>
      <c r="R483" s="376"/>
      <c r="S483" s="376"/>
      <c r="T483" s="473"/>
      <c r="U483" s="473"/>
      <c r="V483" s="473"/>
      <c r="W483" s="473"/>
      <c r="X483" s="468"/>
      <c r="Y483" s="457"/>
      <c r="Z483" s="300"/>
      <c r="AA483" s="300"/>
      <c r="AB483" s="376" t="str">
        <f>""</f>
        <v/>
      </c>
      <c r="AC483" s="376" t="s">
        <v>86</v>
      </c>
      <c r="AD483" s="462" t="str">
        <f>""</f>
        <v/>
      </c>
      <c r="AE483" s="376" t="str">
        <f>IF('1 Budgetskema (UDFYLDES)'!$D459="","",IF(OR('1 Budgetskema (UDFYLDES)'!$D459="Forsknings- og videnformidlingsinstitution",'1 Budgetskema (UDFYLDES)'!$D459="Stor virksomhed"),"","Konsulentbistand"))</f>
        <v/>
      </c>
      <c r="AF483" s="462" t="str">
        <f>""</f>
        <v/>
      </c>
      <c r="AG483" s="457" t="str">
        <f>IF(NOT(ISERROR(MATCH("Selvfinansieret",B$469,0))),"",IF(NOT(ISERROR(MATCH(B$469,{"ABER"},0))),$AD483,IF(NOT(ISERROR(MATCH(B$469,{"GBER"},0))),$AE483,IF(NOT(ISERROR(MATCH(B$469,{"FIBER"},0))),$AF483,IF(NOT(ISERROR(MATCH(B$469,{"Ej statsstøtte"},0))),$AB483,IF(NOT(ISERROR(MATCH(B$469,{"De minimis (Landbrug)"},0))),$AC483,IF(NOT(ISERROR(MATCH(B$469,{"De minimis (Generel)"},0))),$AC483,IF(NOT(ISERROR(MATCH(B$469,{"De minimis (Fiskeri og akvakultur)"},0))),$AC483,""))))))))</f>
        <v/>
      </c>
      <c r="AH483" s="300" t="str">
        <f>IF(OR('1 Budgetskema (UDFYLDES)'!$D459="",'1 Budgetskema (UDFYLDES)'!$D459="Offentlig institution",'1 Budgetskema (UDFYLDES)'!$D459="Forsknings- og videnformidlingsinstitution",'1 Budgetskema (UDFYLDES)'!$D459="Stor virksomhed"),"","Selvfinansieret")</f>
        <v/>
      </c>
      <c r="AI483" s="247" t="s">
        <v>115</v>
      </c>
      <c r="AJ483" s="391"/>
      <c r="AK483" s="402"/>
      <c r="AL483" s="402"/>
      <c r="AM483" s="402"/>
      <c r="AN483" s="402"/>
      <c r="AO483" s="402"/>
      <c r="AP483" s="402"/>
      <c r="AQ483" s="402"/>
      <c r="AR483" s="402"/>
      <c r="AS483" s="402"/>
      <c r="AT483" s="402"/>
      <c r="AU483" s="402"/>
      <c r="AV483" s="402"/>
      <c r="AW483" s="402"/>
      <c r="AX483" s="402"/>
      <c r="AY483" s="402"/>
      <c r="AZ483" s="402"/>
      <c r="BA483" s="402"/>
      <c r="BB483" s="402"/>
      <c r="BC483" s="402"/>
      <c r="BD483" s="402"/>
      <c r="BE483" s="402"/>
      <c r="BF483" s="402"/>
      <c r="BG483" s="402"/>
      <c r="BH483" s="402"/>
      <c r="BI483" s="402"/>
      <c r="BJ483" s="402"/>
      <c r="BK483" s="402"/>
      <c r="BL483" s="402"/>
      <c r="BM483" s="402"/>
      <c r="BN483" s="402"/>
      <c r="BO483" s="402"/>
    </row>
    <row r="484" spans="1:67" s="2" customFormat="1" ht="15.75" thickBot="1">
      <c r="A484" s="393"/>
      <c r="B484" s="394"/>
      <c r="C484" s="394"/>
      <c r="D484" s="394"/>
      <c r="E484" s="408"/>
      <c r="F484" s="407"/>
      <c r="G484" s="430"/>
      <c r="H484" s="430"/>
      <c r="I484" s="474"/>
      <c r="J484" s="299" t="b">
        <f>OR(AND('1 Budgetskema (UDFYLDES)'!A459&gt;1,'1 Budgetskema (UDFYLDES)'!A459&lt;1000000000),'1 Budgetskema (UDFYLDES)'!A459&gt;9999999999)</f>
        <v>0</v>
      </c>
      <c r="K484" s="299"/>
      <c r="L484" s="299"/>
      <c r="M484" s="299"/>
      <c r="N484" s="299"/>
      <c r="O484" s="301"/>
      <c r="P484" s="457"/>
      <c r="Q484" s="376"/>
      <c r="R484" s="376"/>
      <c r="S484" s="376"/>
      <c r="T484" s="473"/>
      <c r="U484" s="473"/>
      <c r="V484" s="473"/>
      <c r="W484" s="473"/>
      <c r="X484" s="468"/>
      <c r="Y484" s="457"/>
      <c r="Z484" s="285"/>
      <c r="AA484" s="291"/>
      <c r="AB484" s="286" t="str">
        <f>""</f>
        <v/>
      </c>
      <c r="AC484" s="376" t="s">
        <v>87</v>
      </c>
      <c r="AD484" s="247" t="str">
        <f>""</f>
        <v/>
      </c>
      <c r="AE484" s="376" t="str">
        <f>IF('1 Budgetskema (UDFYLDES)'!$D459="","",IF(OR('1 Budgetskema (UDFYLDES)'!$D459="Forsknings- og videnformidlingsinstitution",'1 Budgetskema (UDFYLDES)'!$D459="Stor virksomhed"),"","Deltagelse i messer"))</f>
        <v/>
      </c>
      <c r="AF484" s="462" t="str">
        <f>""</f>
        <v/>
      </c>
      <c r="AG484" s="457" t="str">
        <f>IF(NOT(ISERROR(MATCH("Selvfinansieret",B$469,0))),"",IF(NOT(ISERROR(MATCH(B$469,{"ABER"},0))),$AD484,IF(NOT(ISERROR(MATCH(B$469,{"GBER"},0))),$AE484,IF(NOT(ISERROR(MATCH(B$469,{"FIBER"},0))),$AF484,IF(NOT(ISERROR(MATCH(B$469,{"Ej statsstøtte"},0))),$AB484,IF(NOT(ISERROR(MATCH(B$469,{"De minimis (Landbrug)"},0))),$AC484,IF(NOT(ISERROR(MATCH(B$469,{"De minimis (Generel)"},0))),$AC484,IF(NOT(ISERROR(MATCH(B$469,{"De minimis (Fiskeri og akvakultur)"},0))),$AC484,""))))))))</f>
        <v/>
      </c>
      <c r="AH484" s="300"/>
      <c r="AI484" s="247" t="s">
        <v>107</v>
      </c>
      <c r="AJ484" s="391"/>
      <c r="AK484" s="402"/>
      <c r="AL484" s="402"/>
      <c r="AM484" s="402"/>
      <c r="AN484" s="402"/>
      <c r="AO484" s="402"/>
      <c r="AP484" s="402"/>
      <c r="AQ484" s="402"/>
      <c r="AR484" s="402"/>
      <c r="AS484" s="402"/>
      <c r="AT484" s="402"/>
      <c r="AU484" s="402"/>
      <c r="AV484" s="402"/>
      <c r="AW484" s="402"/>
      <c r="AX484" s="402"/>
      <c r="AY484" s="402"/>
      <c r="AZ484" s="402"/>
      <c r="BA484" s="402"/>
      <c r="BB484" s="402"/>
      <c r="BC484" s="402"/>
      <c r="BD484" s="402"/>
      <c r="BE484" s="402"/>
      <c r="BF484" s="402"/>
      <c r="BG484" s="402"/>
      <c r="BH484" s="402"/>
      <c r="BI484" s="402"/>
      <c r="BJ484" s="402"/>
      <c r="BK484" s="402"/>
      <c r="BL484" s="402"/>
      <c r="BM484" s="402"/>
      <c r="BN484" s="402"/>
      <c r="BO484" s="402"/>
    </row>
    <row r="485" spans="1:67" s="2" customFormat="1" ht="15">
      <c r="A485" s="396"/>
      <c r="B485" s="397"/>
      <c r="C485" s="397"/>
      <c r="D485" s="397"/>
      <c r="E485" s="523" t="s">
        <v>402</v>
      </c>
      <c r="F485" s="271" t="str">
        <f>F470</f>
        <v/>
      </c>
      <c r="G485" s="430"/>
      <c r="H485" s="430"/>
      <c r="I485" s="474"/>
      <c r="J485" s="474"/>
      <c r="K485" s="299"/>
      <c r="L485" s="299"/>
      <c r="M485" s="299"/>
      <c r="N485" s="299"/>
      <c r="O485" s="299"/>
      <c r="P485" s="301"/>
      <c r="Q485" s="376"/>
      <c r="R485" s="376"/>
      <c r="S485" s="376"/>
      <c r="T485" s="473"/>
      <c r="U485" s="473"/>
      <c r="V485" s="473"/>
      <c r="W485" s="473"/>
      <c r="X485" s="473"/>
      <c r="Y485" s="457"/>
      <c r="Z485" s="457"/>
      <c r="AA485" s="247"/>
      <c r="AB485" s="286" t="str">
        <f>""</f>
        <v/>
      </c>
      <c r="AC485" s="376" t="s">
        <v>97</v>
      </c>
      <c r="AD485" s="247" t="str">
        <f>""</f>
        <v/>
      </c>
      <c r="AE485" s="247" t="str">
        <f>""</f>
        <v/>
      </c>
      <c r="AF485" s="462" t="str">
        <f>""</f>
        <v/>
      </c>
      <c r="AG485" s="457" t="str">
        <f>IF(NOT(ISERROR(MATCH("Selvfinansieret",B$469,0))),"",IF(NOT(ISERROR(MATCH(B$469,{"ABER"},0))),$AD485,IF(NOT(ISERROR(MATCH(B$469,{"GBER"},0))),$AE485,IF(NOT(ISERROR(MATCH(B$469,{"FIBER"},0))),$AF485,IF(NOT(ISERROR(MATCH(B$469,{"Ej statsstøtte"},0))),$AB485,IF(NOT(ISERROR(MATCH(B$469,{"De minimis (Landbrug)"},0))),$AC485,IF(NOT(ISERROR(MATCH(B$469,{"De minimis (Generel)"},0))),$AC485,IF(NOT(ISERROR(MATCH(B$469,{"De minimis (Fiskeri og akvakultur)"},0))),$AC485,""))))))))</f>
        <v/>
      </c>
      <c r="AH485" s="247"/>
      <c r="AI485" s="247"/>
      <c r="AJ485" s="391"/>
      <c r="AK485" s="402"/>
      <c r="AL485" s="402"/>
      <c r="AM485" s="402"/>
      <c r="AN485" s="402"/>
      <c r="AO485" s="402"/>
      <c r="AP485" s="402"/>
      <c r="AQ485" s="402"/>
      <c r="AR485" s="402"/>
      <c r="AS485" s="402"/>
      <c r="AT485" s="402"/>
      <c r="AU485" s="402"/>
      <c r="AV485" s="402"/>
      <c r="AW485" s="402"/>
      <c r="AX485" s="402"/>
      <c r="AY485" s="402"/>
      <c r="AZ485" s="402"/>
      <c r="BA485" s="402"/>
      <c r="BB485" s="402"/>
      <c r="BC485" s="402"/>
      <c r="BD485" s="402"/>
      <c r="BE485" s="402"/>
      <c r="BF485" s="402"/>
      <c r="BG485" s="402"/>
      <c r="BH485" s="402"/>
      <c r="BI485" s="402"/>
      <c r="BJ485" s="402"/>
      <c r="BK485" s="402"/>
      <c r="BL485" s="402"/>
      <c r="BM485" s="402"/>
      <c r="BN485" s="402"/>
      <c r="BO485" s="402"/>
    </row>
    <row r="486" spans="1:67" s="2" customFormat="1" ht="15">
      <c r="A486" s="396"/>
      <c r="B486" s="397"/>
      <c r="C486" s="397"/>
      <c r="D486" s="397"/>
      <c r="E486" s="524" t="s">
        <v>405</v>
      </c>
      <c r="F486" s="272" t="str">
        <f>IFERROR(IF(G471="",G472,IF(G471&lt;=0,0,IF(AND(G471&lt;F471,G472&lt;F471,G471&gt;0,G472&gt;0),(F471-(F471-G471)-(F471-G472)),G471))),"")</f>
        <v/>
      </c>
      <c r="G486" s="430"/>
      <c r="H486" s="430"/>
      <c r="I486" s="474"/>
      <c r="J486" s="474"/>
      <c r="K486" s="299"/>
      <c r="L486" s="299"/>
      <c r="M486" s="299"/>
      <c r="N486" s="299"/>
      <c r="O486" s="299"/>
      <c r="P486" s="301"/>
      <c r="Q486" s="376"/>
      <c r="R486" s="376"/>
      <c r="S486" s="376"/>
      <c r="T486" s="473"/>
      <c r="U486" s="473"/>
      <c r="V486" s="473"/>
      <c r="W486" s="473"/>
      <c r="X486" s="473"/>
      <c r="Y486" s="457"/>
      <c r="Z486" s="247"/>
      <c r="AA486" s="247"/>
      <c r="AB486" s="286" t="str">
        <f>""</f>
        <v/>
      </c>
      <c r="AC486" s="376" t="s">
        <v>109</v>
      </c>
      <c r="AD486" s="247" t="str">
        <f>""</f>
        <v/>
      </c>
      <c r="AE486" s="247" t="str">
        <f>""</f>
        <v/>
      </c>
      <c r="AF486" s="462" t="str">
        <f>""</f>
        <v/>
      </c>
      <c r="AG486" s="457" t="str">
        <f>IF(NOT(ISERROR(MATCH("Selvfinansieret",B$469,0))),"",IF(NOT(ISERROR(MATCH(B$469,{"ABER"},0))),$AD486,IF(NOT(ISERROR(MATCH(B$469,{"GBER"},0))),$AE486,IF(NOT(ISERROR(MATCH(B$469,{"FIBER"},0))),$AF486,IF(NOT(ISERROR(MATCH(B$469,{"Ej statsstøtte"},0))),$AB486,IF(NOT(ISERROR(MATCH(B$469,{"De minimis (Landbrug)"},0))),$AC486,IF(NOT(ISERROR(MATCH(B$469,{"De minimis (Generel)"},0))),$AC486,IF(NOT(ISERROR(MATCH(B$469,{"De minimis (Fiskeri og akvakultur)"},0))),$AC486,""))))))))</f>
        <v/>
      </c>
      <c r="AH486" s="247"/>
      <c r="AI486" s="247"/>
      <c r="AJ486" s="391"/>
      <c r="AK486" s="402"/>
      <c r="AL486" s="402"/>
      <c r="AM486" s="402"/>
      <c r="AN486" s="402"/>
      <c r="AO486" s="402"/>
      <c r="AP486" s="402"/>
      <c r="AQ486" s="402"/>
      <c r="AR486" s="402"/>
      <c r="AS486" s="402"/>
      <c r="AT486" s="402"/>
      <c r="AU486" s="402"/>
      <c r="AV486" s="402"/>
      <c r="AW486" s="402"/>
      <c r="AX486" s="402"/>
      <c r="AY486" s="402"/>
      <c r="AZ486" s="402"/>
      <c r="BA486" s="402"/>
      <c r="BB486" s="402"/>
      <c r="BC486" s="402"/>
      <c r="BD486" s="402"/>
      <c r="BE486" s="402"/>
      <c r="BF486" s="402"/>
      <c r="BG486" s="402"/>
      <c r="BH486" s="402"/>
      <c r="BI486" s="402"/>
      <c r="BJ486" s="402"/>
      <c r="BK486" s="402"/>
      <c r="BL486" s="402"/>
      <c r="BM486" s="402"/>
      <c r="BN486" s="402"/>
      <c r="BO486" s="402"/>
    </row>
    <row r="487" spans="1:67" ht="15">
      <c r="A487" s="406"/>
      <c r="B487" s="400"/>
      <c r="C487" s="400"/>
      <c r="D487" s="400"/>
      <c r="E487" s="525" t="s">
        <v>404</v>
      </c>
      <c r="F487" s="265" t="str">
        <f>IF($F468="","",IF($F468="Forsknings- og videnformidlingsinstitution",0.44,0.3))</f>
        <v/>
      </c>
      <c r="G487" s="431"/>
      <c r="H487" s="431"/>
      <c r="I487" s="475"/>
      <c r="J487" s="475"/>
      <c r="K487" s="304"/>
      <c r="L487" s="304"/>
      <c r="M487" s="304"/>
      <c r="N487" s="304"/>
      <c r="O487" s="304"/>
      <c r="P487" s="457"/>
      <c r="Q487" s="376"/>
      <c r="R487" s="376"/>
      <c r="S487" s="376"/>
      <c r="T487" s="473"/>
      <c r="U487" s="473"/>
      <c r="V487" s="473"/>
      <c r="W487" s="473"/>
      <c r="X487" s="473"/>
      <c r="Y487" s="247"/>
      <c r="Z487" s="247"/>
      <c r="AA487" s="247"/>
      <c r="AB487" s="247"/>
      <c r="AC487" s="247"/>
      <c r="AD487" s="247"/>
      <c r="AE487" s="247"/>
      <c r="AF487" s="247"/>
      <c r="AG487" s="247"/>
      <c r="AH487" s="247"/>
      <c r="AI487" s="247"/>
      <c r="AJ487" s="391"/>
      <c r="AK487" s="402"/>
      <c r="AL487" s="402"/>
      <c r="AM487" s="402"/>
      <c r="AN487" s="402"/>
      <c r="AO487" s="402"/>
      <c r="AP487" s="402"/>
      <c r="AQ487" s="402"/>
      <c r="AR487" s="402"/>
      <c r="AS487" s="402"/>
      <c r="AT487" s="402"/>
      <c r="AU487" s="402"/>
      <c r="AV487" s="402"/>
      <c r="AW487" s="402"/>
      <c r="AX487" s="402"/>
      <c r="AY487" s="402"/>
      <c r="AZ487" s="402"/>
      <c r="BA487" s="402"/>
      <c r="BB487" s="402"/>
      <c r="BC487" s="402"/>
      <c r="BD487" s="402"/>
      <c r="BE487" s="402"/>
      <c r="BF487" s="402"/>
      <c r="BG487" s="402"/>
      <c r="BH487" s="402"/>
      <c r="BI487" s="402"/>
      <c r="BJ487" s="402"/>
      <c r="BK487" s="402"/>
      <c r="BL487" s="402"/>
      <c r="BM487" s="402"/>
      <c r="BN487" s="402"/>
      <c r="BO487" s="402"/>
    </row>
    <row r="488" spans="1:67" ht="15.75" thickBot="1">
      <c r="A488" s="447" t="s">
        <v>51</v>
      </c>
      <c r="B488" s="448">
        <f>IFERROR(E482/$E$15,0)</f>
        <v>0</v>
      </c>
      <c r="C488" s="400"/>
      <c r="D488" s="400"/>
      <c r="E488" s="526" t="s">
        <v>403</v>
      </c>
      <c r="F488" s="266">
        <f>'1 Budgetskema (UDFYLDES)'!$C483</f>
        <v>0</v>
      </c>
      <c r="G488" s="431"/>
      <c r="H488" s="431"/>
      <c r="I488" s="475"/>
      <c r="J488" s="475"/>
      <c r="K488" s="304"/>
      <c r="L488" s="304"/>
      <c r="M488" s="304"/>
      <c r="N488" s="304"/>
      <c r="O488" s="304"/>
      <c r="P488" s="457"/>
      <c r="Q488" s="376"/>
      <c r="R488" s="376"/>
      <c r="S488" s="376"/>
      <c r="T488" s="473"/>
      <c r="U488" s="473"/>
      <c r="V488" s="473"/>
      <c r="W488" s="473"/>
      <c r="X488" s="473"/>
      <c r="Y488" s="247"/>
      <c r="Z488" s="247"/>
      <c r="AA488" s="247"/>
      <c r="AB488" s="247"/>
      <c r="AC488" s="247"/>
      <c r="AD488" s="247"/>
      <c r="AE488" s="247"/>
      <c r="AF488" s="247"/>
      <c r="AG488" s="247"/>
      <c r="AH488" s="247"/>
      <c r="AI488" s="247"/>
      <c r="AJ488" s="391"/>
      <c r="AK488" s="402"/>
      <c r="AL488" s="402"/>
      <c r="AM488" s="402"/>
      <c r="AN488" s="402"/>
      <c r="AO488" s="402"/>
      <c r="AP488" s="402"/>
      <c r="AQ488" s="402"/>
      <c r="AR488" s="402"/>
      <c r="AS488" s="402"/>
      <c r="AT488" s="402"/>
      <c r="AU488" s="402"/>
      <c r="AV488" s="402"/>
      <c r="AW488" s="402"/>
      <c r="AX488" s="402"/>
      <c r="AY488" s="402"/>
      <c r="AZ488" s="402"/>
      <c r="BA488" s="402"/>
      <c r="BB488" s="402"/>
      <c r="BC488" s="402"/>
      <c r="BD488" s="402"/>
      <c r="BE488" s="402"/>
      <c r="BF488" s="402"/>
      <c r="BG488" s="402"/>
      <c r="BH488" s="402"/>
      <c r="BI488" s="402"/>
      <c r="BJ488" s="402"/>
      <c r="BK488" s="402"/>
      <c r="BL488" s="402"/>
      <c r="BM488" s="402"/>
      <c r="BN488" s="402"/>
      <c r="BO488" s="402"/>
    </row>
    <row r="489" spans="1:67" ht="15.75" thickBot="1">
      <c r="A489" s="398"/>
      <c r="B489" s="399"/>
      <c r="C489" s="391"/>
      <c r="D489" s="391"/>
      <c r="E489" s="409"/>
      <c r="F489" s="391"/>
      <c r="G489" s="431"/>
      <c r="H489" s="431"/>
      <c r="I489" s="475"/>
      <c r="J489" s="475"/>
      <c r="K489" s="304"/>
      <c r="L489" s="304"/>
      <c r="M489" s="304"/>
      <c r="N489" s="304"/>
      <c r="O489" s="304"/>
      <c r="P489" s="457"/>
      <c r="Q489" s="376"/>
      <c r="R489" s="376"/>
      <c r="S489" s="376"/>
      <c r="T489" s="473"/>
      <c r="U489" s="473"/>
      <c r="V489" s="473"/>
      <c r="W489" s="473"/>
      <c r="X489" s="473"/>
      <c r="Y489" s="247"/>
      <c r="Z489" s="247"/>
      <c r="AA489" s="247"/>
      <c r="AB489" s="247"/>
      <c r="AC489" s="376"/>
      <c r="AD489" s="247"/>
      <c r="AE489" s="247"/>
      <c r="AF489" s="247"/>
      <c r="AG489" s="247"/>
      <c r="AH489" s="247"/>
      <c r="AI489" s="247"/>
      <c r="AJ489" s="391"/>
      <c r="AK489" s="402"/>
      <c r="AL489" s="402"/>
      <c r="AM489" s="402"/>
      <c r="AN489" s="402"/>
      <c r="AO489" s="402"/>
      <c r="AP489" s="402"/>
      <c r="AQ489" s="402"/>
      <c r="AR489" s="402"/>
      <c r="AS489" s="402"/>
      <c r="AT489" s="402"/>
      <c r="AU489" s="402"/>
      <c r="AV489" s="402"/>
      <c r="AW489" s="402"/>
      <c r="AX489" s="402"/>
      <c r="AY489" s="402"/>
      <c r="AZ489" s="402"/>
      <c r="BA489" s="402"/>
      <c r="BB489" s="402"/>
      <c r="BC489" s="402"/>
      <c r="BD489" s="402"/>
      <c r="BE489" s="402"/>
      <c r="BF489" s="402"/>
      <c r="BG489" s="402"/>
      <c r="BH489" s="402"/>
      <c r="BI489" s="402"/>
      <c r="BJ489" s="402"/>
      <c r="BK489" s="402"/>
      <c r="BL489" s="402"/>
      <c r="BM489" s="402"/>
      <c r="BN489" s="402"/>
      <c r="BO489" s="402"/>
    </row>
    <row r="490" spans="1:67" ht="15" hidden="1">
      <c r="A490" s="398"/>
      <c r="B490" s="399"/>
      <c r="C490" s="391"/>
      <c r="D490" s="391"/>
      <c r="E490" s="409"/>
      <c r="F490" s="391"/>
      <c r="G490" s="431"/>
      <c r="H490" s="431"/>
      <c r="I490" s="475"/>
      <c r="J490" s="475"/>
      <c r="K490" s="304"/>
      <c r="L490" s="304"/>
      <c r="M490" s="304"/>
      <c r="N490" s="304"/>
      <c r="O490" s="304"/>
      <c r="P490" s="457"/>
      <c r="Q490" s="376"/>
      <c r="R490" s="376"/>
      <c r="S490" s="376"/>
      <c r="T490" s="473"/>
      <c r="U490" s="473"/>
      <c r="V490" s="473"/>
      <c r="W490" s="473"/>
      <c r="X490" s="473"/>
      <c r="Y490" s="247"/>
      <c r="Z490" s="247"/>
      <c r="AA490" s="247"/>
      <c r="AB490" s="247"/>
      <c r="AC490" s="376"/>
      <c r="AD490" s="247"/>
      <c r="AE490" s="247"/>
      <c r="AF490" s="247"/>
      <c r="AG490" s="247"/>
      <c r="AH490" s="247"/>
      <c r="AI490" s="247"/>
      <c r="AJ490" s="391"/>
      <c r="AK490" s="402"/>
      <c r="AL490" s="402"/>
      <c r="AM490" s="402"/>
      <c r="AN490" s="402"/>
      <c r="AO490" s="402"/>
      <c r="AP490" s="402"/>
      <c r="AQ490" s="402"/>
      <c r="AR490" s="402"/>
      <c r="AS490" s="402"/>
      <c r="AT490" s="402"/>
      <c r="AU490" s="402"/>
      <c r="AV490" s="402"/>
      <c r="AW490" s="402"/>
      <c r="AX490" s="402"/>
      <c r="AY490" s="402"/>
      <c r="AZ490" s="402"/>
      <c r="BA490" s="402"/>
      <c r="BB490" s="402"/>
      <c r="BC490" s="402"/>
      <c r="BD490" s="402"/>
      <c r="BE490" s="402"/>
      <c r="BF490" s="402"/>
      <c r="BG490" s="402"/>
      <c r="BH490" s="402"/>
      <c r="BI490" s="402"/>
      <c r="BJ490" s="402"/>
      <c r="BK490" s="402"/>
      <c r="BL490" s="402"/>
      <c r="BM490" s="402"/>
      <c r="BN490" s="402"/>
      <c r="BO490" s="402"/>
    </row>
    <row r="491" spans="1:67" ht="15" hidden="1">
      <c r="A491" s="398"/>
      <c r="B491" s="399"/>
      <c r="C491" s="391"/>
      <c r="D491" s="391"/>
      <c r="E491" s="409"/>
      <c r="F491" s="391"/>
      <c r="G491" s="431"/>
      <c r="H491" s="431"/>
      <c r="I491" s="475"/>
      <c r="J491" s="475"/>
      <c r="K491" s="304"/>
      <c r="L491" s="304"/>
      <c r="M491" s="304"/>
      <c r="N491" s="304"/>
      <c r="O491" s="304"/>
      <c r="P491" s="457"/>
      <c r="Q491" s="376"/>
      <c r="R491" s="376"/>
      <c r="S491" s="376"/>
      <c r="T491" s="473"/>
      <c r="U491" s="473"/>
      <c r="V491" s="473"/>
      <c r="W491" s="473"/>
      <c r="X491" s="473"/>
      <c r="Y491" s="247"/>
      <c r="Z491" s="247"/>
      <c r="AA491" s="247"/>
      <c r="AB491" s="247"/>
      <c r="AC491" s="376"/>
      <c r="AD491" s="247"/>
      <c r="AE491" s="247"/>
      <c r="AF491" s="247"/>
      <c r="AG491" s="247"/>
      <c r="AH491" s="247"/>
      <c r="AI491" s="247"/>
      <c r="AJ491" s="391"/>
      <c r="AK491" s="402"/>
      <c r="AL491" s="402"/>
      <c r="AM491" s="402"/>
      <c r="AN491" s="402"/>
      <c r="AO491" s="402"/>
      <c r="AP491" s="402"/>
      <c r="AQ491" s="402"/>
      <c r="AR491" s="402"/>
      <c r="AS491" s="402"/>
      <c r="AT491" s="402"/>
      <c r="AU491" s="402"/>
      <c r="AV491" s="402"/>
      <c r="AW491" s="402"/>
      <c r="AX491" s="402"/>
      <c r="AY491" s="402"/>
      <c r="AZ491" s="402"/>
      <c r="BA491" s="402"/>
      <c r="BB491" s="402"/>
      <c r="BC491" s="402"/>
      <c r="BD491" s="402"/>
      <c r="BE491" s="402"/>
      <c r="BF491" s="402"/>
      <c r="BG491" s="402"/>
      <c r="BH491" s="402"/>
      <c r="BI491" s="402"/>
      <c r="BJ491" s="402"/>
      <c r="BK491" s="402"/>
      <c r="BL491" s="402"/>
      <c r="BM491" s="402"/>
      <c r="BN491" s="402"/>
      <c r="BO491" s="402"/>
    </row>
    <row r="492" spans="1:67" ht="15" hidden="1">
      <c r="A492" s="398"/>
      <c r="B492" s="399"/>
      <c r="C492" s="391"/>
      <c r="D492" s="391"/>
      <c r="E492" s="409"/>
      <c r="F492" s="391"/>
      <c r="G492" s="431"/>
      <c r="H492" s="431"/>
      <c r="I492" s="475"/>
      <c r="J492" s="475"/>
      <c r="K492" s="304"/>
      <c r="L492" s="304"/>
      <c r="M492" s="304"/>
      <c r="N492" s="304"/>
      <c r="O492" s="304"/>
      <c r="P492" s="457"/>
      <c r="Q492" s="376"/>
      <c r="R492" s="376"/>
      <c r="S492" s="376"/>
      <c r="T492" s="473"/>
      <c r="U492" s="473"/>
      <c r="V492" s="473"/>
      <c r="W492" s="473"/>
      <c r="X492" s="473"/>
      <c r="Y492" s="247"/>
      <c r="Z492" s="247"/>
      <c r="AA492" s="247"/>
      <c r="AB492" s="247"/>
      <c r="AC492" s="376"/>
      <c r="AD492" s="247"/>
      <c r="AE492" s="247"/>
      <c r="AF492" s="247"/>
      <c r="AG492" s="247"/>
      <c r="AH492" s="247"/>
      <c r="AI492" s="247"/>
      <c r="AJ492" s="391"/>
      <c r="AK492" s="402"/>
      <c r="AL492" s="402"/>
      <c r="AM492" s="402"/>
      <c r="AN492" s="402"/>
      <c r="AO492" s="402"/>
      <c r="AP492" s="402"/>
      <c r="AQ492" s="402"/>
      <c r="AR492" s="402"/>
      <c r="AS492" s="402"/>
      <c r="AT492" s="402"/>
      <c r="AU492" s="402"/>
      <c r="AV492" s="402"/>
      <c r="AW492" s="402"/>
      <c r="AX492" s="402"/>
      <c r="AY492" s="402"/>
      <c r="AZ492" s="402"/>
      <c r="BA492" s="402"/>
      <c r="BB492" s="402"/>
      <c r="BC492" s="402"/>
      <c r="BD492" s="402"/>
      <c r="BE492" s="402"/>
      <c r="BF492" s="402"/>
      <c r="BG492" s="402"/>
      <c r="BH492" s="402"/>
      <c r="BI492" s="402"/>
      <c r="BJ492" s="402"/>
      <c r="BK492" s="402"/>
      <c r="BL492" s="402"/>
      <c r="BM492" s="402"/>
      <c r="BN492" s="402"/>
      <c r="BO492" s="402"/>
    </row>
    <row r="493" spans="1:67" ht="15" hidden="1">
      <c r="A493" s="398"/>
      <c r="B493" s="399"/>
      <c r="C493" s="391"/>
      <c r="D493" s="391"/>
      <c r="E493" s="409"/>
      <c r="F493" s="391"/>
      <c r="G493" s="431"/>
      <c r="H493" s="431"/>
      <c r="I493" s="475"/>
      <c r="J493" s="475"/>
      <c r="K493" s="304"/>
      <c r="L493" s="304"/>
      <c r="M493" s="304"/>
      <c r="N493" s="304"/>
      <c r="O493" s="304"/>
      <c r="P493" s="457"/>
      <c r="Q493" s="376"/>
      <c r="R493" s="376"/>
      <c r="S493" s="376"/>
      <c r="T493" s="473"/>
      <c r="U493" s="473"/>
      <c r="V493" s="473"/>
      <c r="W493" s="473"/>
      <c r="X493" s="473"/>
      <c r="Y493" s="247"/>
      <c r="Z493" s="247"/>
      <c r="AA493" s="247"/>
      <c r="AB493" s="247"/>
      <c r="AC493" s="376"/>
      <c r="AD493" s="247"/>
      <c r="AE493" s="247"/>
      <c r="AF493" s="247"/>
      <c r="AG493" s="247"/>
      <c r="AH493" s="247"/>
      <c r="AI493" s="247"/>
      <c r="AJ493" s="391"/>
      <c r="AK493" s="402"/>
      <c r="AL493" s="402"/>
      <c r="AM493" s="402"/>
      <c r="AN493" s="402"/>
      <c r="AO493" s="402"/>
      <c r="AP493" s="402"/>
      <c r="AQ493" s="402"/>
      <c r="AR493" s="402"/>
      <c r="AS493" s="402"/>
      <c r="AT493" s="402"/>
      <c r="AU493" s="402"/>
      <c r="AV493" s="402"/>
      <c r="AW493" s="402"/>
      <c r="AX493" s="402"/>
      <c r="AY493" s="402"/>
      <c r="AZ493" s="402"/>
      <c r="BA493" s="402"/>
      <c r="BB493" s="402"/>
      <c r="BC493" s="402"/>
      <c r="BD493" s="402"/>
      <c r="BE493" s="402"/>
      <c r="BF493" s="402"/>
      <c r="BG493" s="402"/>
      <c r="BH493" s="402"/>
      <c r="BI493" s="402"/>
      <c r="BJ493" s="402"/>
      <c r="BK493" s="402"/>
      <c r="BL493" s="402"/>
      <c r="BM493" s="402"/>
      <c r="BN493" s="402"/>
      <c r="BO493" s="402"/>
    </row>
    <row r="494" spans="1:67" ht="15" hidden="1">
      <c r="A494" s="398"/>
      <c r="B494" s="399"/>
      <c r="C494" s="391"/>
      <c r="D494" s="391"/>
      <c r="E494" s="409"/>
      <c r="F494" s="391"/>
      <c r="G494" s="431"/>
      <c r="H494" s="431"/>
      <c r="I494" s="475"/>
      <c r="J494" s="475"/>
      <c r="K494" s="304"/>
      <c r="L494" s="304"/>
      <c r="M494" s="304"/>
      <c r="N494" s="304"/>
      <c r="O494" s="304"/>
      <c r="P494" s="457"/>
      <c r="Q494" s="376"/>
      <c r="R494" s="376"/>
      <c r="S494" s="376"/>
      <c r="T494" s="473"/>
      <c r="U494" s="473"/>
      <c r="V494" s="473"/>
      <c r="W494" s="473"/>
      <c r="X494" s="473"/>
      <c r="Y494" s="247"/>
      <c r="Z494" s="247"/>
      <c r="AA494" s="247"/>
      <c r="AB494" s="247"/>
      <c r="AC494" s="376"/>
      <c r="AD494" s="247"/>
      <c r="AE494" s="247"/>
      <c r="AF494" s="247"/>
      <c r="AG494" s="247"/>
      <c r="AH494" s="247"/>
      <c r="AI494" s="247"/>
      <c r="AJ494" s="391"/>
      <c r="AK494" s="402"/>
      <c r="AL494" s="402"/>
      <c r="AM494" s="402"/>
      <c r="AN494" s="402"/>
      <c r="AO494" s="402"/>
      <c r="AP494" s="402"/>
      <c r="AQ494" s="402"/>
      <c r="AR494" s="402"/>
      <c r="AS494" s="402"/>
      <c r="AT494" s="402"/>
      <c r="AU494" s="402"/>
      <c r="AV494" s="402"/>
      <c r="AW494" s="402"/>
      <c r="AX494" s="402"/>
      <c r="AY494" s="402"/>
      <c r="AZ494" s="402"/>
      <c r="BA494" s="402"/>
      <c r="BB494" s="402"/>
      <c r="BC494" s="402"/>
      <c r="BD494" s="402"/>
      <c r="BE494" s="402"/>
      <c r="BF494" s="402"/>
      <c r="BG494" s="402"/>
      <c r="BH494" s="402"/>
      <c r="BI494" s="402"/>
      <c r="BJ494" s="402"/>
      <c r="BK494" s="402"/>
      <c r="BL494" s="402"/>
      <c r="BM494" s="402"/>
      <c r="BN494" s="402"/>
      <c r="BO494" s="402"/>
    </row>
    <row r="495" spans="1:67" ht="15" hidden="1">
      <c r="A495" s="398"/>
      <c r="B495" s="399"/>
      <c r="C495" s="391"/>
      <c r="D495" s="391"/>
      <c r="E495" s="409"/>
      <c r="F495" s="391"/>
      <c r="G495" s="431"/>
      <c r="H495" s="431"/>
      <c r="I495" s="475"/>
      <c r="J495" s="475"/>
      <c r="K495" s="304"/>
      <c r="L495" s="304"/>
      <c r="M495" s="304"/>
      <c r="N495" s="304"/>
      <c r="O495" s="304"/>
      <c r="P495" s="457"/>
      <c r="Q495" s="376"/>
      <c r="R495" s="376"/>
      <c r="S495" s="376"/>
      <c r="T495" s="473"/>
      <c r="U495" s="473"/>
      <c r="V495" s="473"/>
      <c r="W495" s="473"/>
      <c r="X495" s="473"/>
      <c r="Y495" s="247"/>
      <c r="Z495" s="247"/>
      <c r="AA495" s="247"/>
      <c r="AB495" s="247"/>
      <c r="AC495" s="376"/>
      <c r="AD495" s="247"/>
      <c r="AE495" s="247"/>
      <c r="AF495" s="247"/>
      <c r="AG495" s="247"/>
      <c r="AH495" s="247"/>
      <c r="AI495" s="247"/>
      <c r="AJ495" s="391"/>
      <c r="AK495" s="402"/>
      <c r="AL495" s="402"/>
      <c r="AM495" s="402"/>
      <c r="AN495" s="402"/>
      <c r="AO495" s="402"/>
      <c r="AP495" s="402"/>
      <c r="AQ495" s="402"/>
      <c r="AR495" s="402"/>
      <c r="AS495" s="402"/>
      <c r="AT495" s="402"/>
      <c r="AU495" s="402"/>
      <c r="AV495" s="402"/>
      <c r="AW495" s="402"/>
      <c r="AX495" s="402"/>
      <c r="AY495" s="402"/>
      <c r="AZ495" s="402"/>
      <c r="BA495" s="402"/>
      <c r="BB495" s="402"/>
      <c r="BC495" s="402"/>
      <c r="BD495" s="402"/>
      <c r="BE495" s="402"/>
      <c r="BF495" s="402"/>
      <c r="BG495" s="402"/>
      <c r="BH495" s="402"/>
      <c r="BI495" s="402"/>
      <c r="BJ495" s="402"/>
      <c r="BK495" s="402"/>
      <c r="BL495" s="402"/>
      <c r="BM495" s="402"/>
      <c r="BN495" s="402"/>
      <c r="BO495" s="402"/>
    </row>
    <row r="496" spans="1:67" ht="15" hidden="1">
      <c r="A496" s="398"/>
      <c r="B496" s="399"/>
      <c r="C496" s="391"/>
      <c r="D496" s="391"/>
      <c r="E496" s="409"/>
      <c r="F496" s="391"/>
      <c r="G496" s="431"/>
      <c r="H496" s="431"/>
      <c r="I496" s="475"/>
      <c r="J496" s="475"/>
      <c r="K496" s="304"/>
      <c r="L496" s="304"/>
      <c r="M496" s="304"/>
      <c r="N496" s="304"/>
      <c r="O496" s="304"/>
      <c r="P496" s="457"/>
      <c r="Q496" s="376"/>
      <c r="R496" s="376"/>
      <c r="S496" s="376"/>
      <c r="T496" s="473"/>
      <c r="U496" s="473"/>
      <c r="V496" s="473"/>
      <c r="W496" s="473"/>
      <c r="X496" s="473"/>
      <c r="Y496" s="247"/>
      <c r="Z496" s="247"/>
      <c r="AA496" s="247"/>
      <c r="AB496" s="247"/>
      <c r="AC496" s="376"/>
      <c r="AD496" s="247"/>
      <c r="AE496" s="247"/>
      <c r="AF496" s="247"/>
      <c r="AG496" s="247"/>
      <c r="AH496" s="247"/>
      <c r="AI496" s="247"/>
      <c r="AJ496" s="391"/>
      <c r="AK496" s="402"/>
      <c r="AL496" s="402"/>
      <c r="AM496" s="402"/>
      <c r="AN496" s="402"/>
      <c r="AO496" s="402"/>
      <c r="AP496" s="402"/>
      <c r="AQ496" s="402"/>
      <c r="AR496" s="402"/>
      <c r="AS496" s="402"/>
      <c r="AT496" s="402"/>
      <c r="AU496" s="402"/>
      <c r="AV496" s="402"/>
      <c r="AW496" s="402"/>
      <c r="AX496" s="402"/>
      <c r="AY496" s="402"/>
      <c r="AZ496" s="402"/>
      <c r="BA496" s="402"/>
      <c r="BB496" s="402"/>
      <c r="BC496" s="402"/>
      <c r="BD496" s="402"/>
      <c r="BE496" s="402"/>
      <c r="BF496" s="402"/>
      <c r="BG496" s="402"/>
      <c r="BH496" s="402"/>
      <c r="BI496" s="402"/>
      <c r="BJ496" s="402"/>
      <c r="BK496" s="402"/>
      <c r="BL496" s="402"/>
      <c r="BM496" s="402"/>
      <c r="BN496" s="402"/>
      <c r="BO496" s="402"/>
    </row>
    <row r="497" spans="1:67" ht="15" hidden="1">
      <c r="A497" s="398"/>
      <c r="B497" s="399"/>
      <c r="C497" s="391"/>
      <c r="D497" s="391"/>
      <c r="E497" s="409"/>
      <c r="F497" s="391"/>
      <c r="G497" s="431"/>
      <c r="H497" s="431"/>
      <c r="I497" s="475"/>
      <c r="J497" s="475"/>
      <c r="K497" s="304"/>
      <c r="L497" s="304"/>
      <c r="M497" s="304"/>
      <c r="N497" s="304"/>
      <c r="O497" s="304"/>
      <c r="P497" s="457"/>
      <c r="Q497" s="376"/>
      <c r="R497" s="376"/>
      <c r="S497" s="376"/>
      <c r="T497" s="473"/>
      <c r="U497" s="473"/>
      <c r="V497" s="473"/>
      <c r="W497" s="473"/>
      <c r="X497" s="473"/>
      <c r="Y497" s="247"/>
      <c r="Z497" s="247"/>
      <c r="AA497" s="247"/>
      <c r="AB497" s="247"/>
      <c r="AC497" s="376"/>
      <c r="AD497" s="247"/>
      <c r="AE497" s="247"/>
      <c r="AF497" s="247"/>
      <c r="AG497" s="247"/>
      <c r="AH497" s="247"/>
      <c r="AI497" s="247"/>
      <c r="AJ497" s="391"/>
      <c r="AK497" s="402"/>
      <c r="AL497" s="402"/>
      <c r="AM497" s="402"/>
      <c r="AN497" s="402"/>
      <c r="AO497" s="402"/>
      <c r="AP497" s="402"/>
      <c r="AQ497" s="402"/>
      <c r="AR497" s="402"/>
      <c r="AS497" s="402"/>
      <c r="AT497" s="402"/>
      <c r="AU497" s="402"/>
      <c r="AV497" s="402"/>
      <c r="AW497" s="402"/>
      <c r="AX497" s="402"/>
      <c r="AY497" s="402"/>
      <c r="AZ497" s="402"/>
      <c r="BA497" s="402"/>
      <c r="BB497" s="402"/>
      <c r="BC497" s="402"/>
      <c r="BD497" s="402"/>
      <c r="BE497" s="402"/>
      <c r="BF497" s="402"/>
      <c r="BG497" s="402"/>
      <c r="BH497" s="402"/>
      <c r="BI497" s="402"/>
      <c r="BJ497" s="402"/>
      <c r="BK497" s="402"/>
      <c r="BL497" s="402"/>
      <c r="BM497" s="402"/>
      <c r="BN497" s="402"/>
      <c r="BO497" s="402"/>
    </row>
    <row r="498" spans="1:67" ht="35.1" customHeight="1" thickTop="1">
      <c r="A498" s="382" t="s">
        <v>15</v>
      </c>
      <c r="B498" s="383" t="str">
        <f>IF('1 Budgetskema (UDFYLDES)'!C489="","",'1 Budgetskema (UDFYLDES)'!C489)</f>
        <v/>
      </c>
      <c r="C498" s="722" t="s">
        <v>410</v>
      </c>
      <c r="D498" s="384"/>
      <c r="E498" s="410" t="s">
        <v>18</v>
      </c>
      <c r="F498" s="383" t="str">
        <f>IF('1 Budgetskema (UDFYLDES)'!D489="","",'1 Budgetskema (UDFYLDES)'!D489)</f>
        <v/>
      </c>
      <c r="G498" s="438"/>
      <c r="H498" s="490"/>
      <c r="I498" s="478"/>
      <c r="J498" s="478"/>
      <c r="K498" s="457"/>
      <c r="L498" s="457"/>
      <c r="M498" s="457"/>
      <c r="N498" s="457"/>
      <c r="O498" s="457"/>
      <c r="P498" s="457"/>
      <c r="Q498" s="289"/>
      <c r="R498" s="290"/>
      <c r="S498" s="291"/>
      <c r="T498" s="473"/>
      <c r="U498" s="473"/>
      <c r="V498" s="473"/>
      <c r="W498" s="553"/>
      <c r="X498" s="473"/>
      <c r="Y498" s="247"/>
      <c r="Z498" s="457"/>
      <c r="AA498" s="247"/>
      <c r="AB498" s="247"/>
      <c r="AC498" s="247"/>
      <c r="AD498" s="247"/>
      <c r="AE498" s="457"/>
      <c r="AF498" s="247"/>
      <c r="AG498" s="247"/>
      <c r="AH498" s="247"/>
      <c r="AI498" s="247"/>
      <c r="AJ498" s="391"/>
      <c r="AK498" s="402"/>
      <c r="AL498" s="402"/>
      <c r="AM498" s="402"/>
      <c r="AN498" s="402"/>
      <c r="AO498" s="402"/>
      <c r="AP498" s="402"/>
      <c r="AQ498" s="402"/>
      <c r="AR498" s="402"/>
      <c r="AS498" s="402"/>
      <c r="AT498" s="402"/>
      <c r="AU498" s="402"/>
      <c r="AV498" s="402"/>
      <c r="AW498" s="402"/>
      <c r="AX498" s="402"/>
      <c r="AY498" s="402"/>
      <c r="AZ498" s="402"/>
      <c r="BA498" s="402"/>
      <c r="BB498" s="402"/>
      <c r="BC498" s="402"/>
      <c r="BD498" s="402"/>
      <c r="BE498" s="402"/>
      <c r="BF498" s="402"/>
      <c r="BG498" s="402"/>
      <c r="BH498" s="402"/>
      <c r="BI498" s="402"/>
      <c r="BJ498" s="402"/>
      <c r="BK498" s="402"/>
      <c r="BL498" s="402"/>
      <c r="BM498" s="402"/>
      <c r="BN498" s="402"/>
      <c r="BO498" s="402"/>
    </row>
    <row r="499" spans="1:67" ht="15">
      <c r="A499" s="404" t="s">
        <v>113</v>
      </c>
      <c r="B499" s="386" t="str">
        <f>IF('1 Budgetskema (UDFYLDES)'!E489="","",'1 Budgetskema (UDFYLDES)'!E489)</f>
        <v/>
      </c>
      <c r="C499" s="387"/>
      <c r="D499" s="387"/>
      <c r="E499" s="411" t="s">
        <v>100</v>
      </c>
      <c r="F499" s="386" t="str">
        <f>IF(ISBLANK($F$19),"Projektform skal vælges ved hovedansøger",$F$19)</f>
        <v/>
      </c>
      <c r="G499" s="438"/>
      <c r="H499" s="490"/>
      <c r="I499" s="478"/>
      <c r="J499" s="478"/>
      <c r="K499" s="457"/>
      <c r="L499" s="457"/>
      <c r="M499" s="457"/>
      <c r="N499" s="457"/>
      <c r="O499" s="457"/>
      <c r="P499" s="457"/>
      <c r="Q499" s="289"/>
      <c r="R499" s="290"/>
      <c r="S499" s="460"/>
      <c r="T499" s="473"/>
      <c r="U499" s="473"/>
      <c r="V499" s="473"/>
      <c r="W499" s="553"/>
      <c r="X499" s="554"/>
      <c r="Y499" s="247"/>
      <c r="Z499" s="457"/>
      <c r="AA499" s="247"/>
      <c r="AB499" s="247"/>
      <c r="AC499" s="247"/>
      <c r="AD499" s="247"/>
      <c r="AE499" s="457"/>
      <c r="AF499" s="247"/>
      <c r="AG499" s="247"/>
      <c r="AH499" s="247"/>
      <c r="AI499" s="247"/>
      <c r="AJ499" s="391"/>
      <c r="AK499" s="402"/>
      <c r="AL499" s="402"/>
      <c r="AM499" s="402"/>
      <c r="AN499" s="402"/>
      <c r="AO499" s="402"/>
      <c r="AP499" s="402"/>
      <c r="AQ499" s="402"/>
      <c r="AR499" s="402"/>
      <c r="AS499" s="402"/>
      <c r="AT499" s="402"/>
      <c r="AU499" s="402"/>
      <c r="AV499" s="402"/>
      <c r="AW499" s="402"/>
      <c r="AX499" s="402"/>
      <c r="AY499" s="402"/>
      <c r="AZ499" s="402"/>
      <c r="BA499" s="402"/>
      <c r="BB499" s="402"/>
      <c r="BC499" s="402"/>
      <c r="BD499" s="402"/>
      <c r="BE499" s="402"/>
      <c r="BF499" s="402"/>
      <c r="BG499" s="402"/>
      <c r="BH499" s="402"/>
      <c r="BI499" s="402"/>
      <c r="BJ499" s="402"/>
      <c r="BK499" s="402"/>
      <c r="BL499" s="402"/>
      <c r="BM499" s="402"/>
      <c r="BN499" s="402"/>
      <c r="BO499" s="402"/>
    </row>
    <row r="500" spans="1:67" ht="30">
      <c r="A500" s="385" t="s">
        <v>16</v>
      </c>
      <c r="B500" s="386" t="str">
        <f>IF('1 Budgetskema (UDFYLDES)'!F489="","",'1 Budgetskema (UDFYLDES)'!F489)</f>
        <v/>
      </c>
      <c r="C500" s="441" t="s">
        <v>399</v>
      </c>
      <c r="D500" s="385"/>
      <c r="E500" s="444" t="s">
        <v>17</v>
      </c>
      <c r="F500" s="442" t="str">
        <f>IFERROR(IF(NOT(ISERROR(MATCH(B499,{"ABER"},0))),INDEX(ABER_Tilskudsprocent_liste[#All],MATCH(B500,ABER_Tilskudsprocent_liste[[#All],[Typer af projekter og aktiviteter/ virksomhedsstørrelse]],0),MATCH(Z502,ABER_Tilskudsprocent_liste[#Headers],0)),IF(NOT(ISERROR(MATCH(B499,{"GBER"},0))),INDEX(GEBER_Tilskudsprocent_liste[#All],MATCH(B500,GEBER_Tilskudsprocent_liste[[#All],[Typer af projekter og aktiviteter/ virksomhedsstørrelse]],0),MATCH(Z502,GEBER_Tilskudsprocent_liste[#Headers],0)),IF(NOT(ISERROR(MATCH(B499,{"FIBER"},0))),INDEX(FIBER_Tilskudsprocent_liste[#All],MATCH(B500,FIBER_Tilskudsprocent_liste[[#All],[Typer af projekter og aktiviteter/ virksomhedsstørrelse]],0),MATCH(Z502,FIBER_Tilskudsprocent_liste[#Headers],0)),IF(NOT(ISERROR(MATCH(B499,{"Ej statsstøtte"},0))),INDEX(Liste_Ej_statsstøtte[#All],MATCH(B500,Liste_Ej_statsstøtte[[#All],[Typer af projekter og aktiviteter/ virksomhedsstørrelse]],0),MATCH(Z502,Liste_Ej_statsstøtte[#Headers],0)),"")))),"")</f>
        <v/>
      </c>
      <c r="G500" s="433" t="s">
        <v>119</v>
      </c>
      <c r="H500" s="491"/>
      <c r="I500" s="478" t="s">
        <v>122</v>
      </c>
      <c r="J500" s="478"/>
      <c r="K500" s="457"/>
      <c r="L500" s="457"/>
      <c r="M500" s="457"/>
      <c r="N500" s="457"/>
      <c r="O500" s="457"/>
      <c r="P500" s="457"/>
      <c r="Q500" s="313"/>
      <c r="R500" s="294"/>
      <c r="S500" s="460"/>
      <c r="T500" s="555" t="s">
        <v>346</v>
      </c>
      <c r="U500" s="555" t="s">
        <v>346</v>
      </c>
      <c r="V500" s="555" t="s">
        <v>346</v>
      </c>
      <c r="W500" s="555" t="s">
        <v>346</v>
      </c>
      <c r="X500" s="555" t="s">
        <v>346</v>
      </c>
      <c r="Y500" s="464" t="s">
        <v>346</v>
      </c>
      <c r="Z500" s="464" t="s">
        <v>346</v>
      </c>
      <c r="AA500" s="464" t="s">
        <v>346</v>
      </c>
      <c r="AB500" s="464" t="s">
        <v>346</v>
      </c>
      <c r="AC500" s="464" t="s">
        <v>346</v>
      </c>
      <c r="AD500" s="464" t="s">
        <v>346</v>
      </c>
      <c r="AE500" s="464" t="s">
        <v>346</v>
      </c>
      <c r="AF500" s="464" t="s">
        <v>346</v>
      </c>
      <c r="AG500" s="464" t="s">
        <v>346</v>
      </c>
      <c r="AH500" s="464" t="s">
        <v>346</v>
      </c>
      <c r="AI500" s="464" t="s">
        <v>346</v>
      </c>
      <c r="AJ500" s="391"/>
      <c r="AK500" s="402"/>
      <c r="AL500" s="402"/>
      <c r="AM500" s="402"/>
      <c r="AN500" s="402"/>
      <c r="AO500" s="402"/>
      <c r="AP500" s="402"/>
      <c r="AQ500" s="402"/>
      <c r="AR500" s="402"/>
      <c r="AS500" s="402"/>
      <c r="AT500" s="402"/>
      <c r="AU500" s="402"/>
      <c r="AV500" s="402"/>
      <c r="AW500" s="402"/>
      <c r="AX500" s="402"/>
      <c r="AY500" s="402"/>
      <c r="AZ500" s="402"/>
      <c r="BA500" s="402"/>
      <c r="BB500" s="402"/>
      <c r="BC500" s="402"/>
      <c r="BD500" s="402"/>
      <c r="BE500" s="402"/>
      <c r="BF500" s="402"/>
      <c r="BG500" s="402"/>
      <c r="BH500" s="402"/>
      <c r="BI500" s="402"/>
      <c r="BJ500" s="402"/>
      <c r="BK500" s="402"/>
      <c r="BL500" s="402"/>
      <c r="BM500" s="402"/>
      <c r="BN500" s="402"/>
      <c r="BO500" s="402"/>
    </row>
    <row r="501" spans="1:67" ht="15">
      <c r="A501" s="439" t="s">
        <v>394</v>
      </c>
      <c r="B501" s="441" t="str">
        <f>IF('1 Budgetskema (UDFYLDES)'!B489="","",'1 Budgetskema (UDFYLDES)'!B489)</f>
        <v/>
      </c>
      <c r="C501" s="440" t="str">
        <f>IF('1 Budgetskema (UDFYLDES)'!$A489="","",'1 Budgetskema (UDFYLDES)'!$A489)</f>
        <v/>
      </c>
      <c r="D501" s="385"/>
      <c r="E501" s="444"/>
      <c r="F501" s="443" t="str">
        <f>IFERROR(IF(NOT(ISERROR(MATCH(B499,{"ABER"},0))),INDEX(ABER_Tilskudsprocent_liste[#All],MATCH(B500,ABER_Tilskudsprocent_liste[[#All],[Typer af projekter og aktiviteter/ virksomhedsstørrelse]],0),MATCH(Z502,ABER_Tilskudsprocent_liste[#Headers],0)),IF(NOT(ISERROR(MATCH(B499,{"GBER"},0))),INDEX(GEBER_Tilskudsprocent_liste[#All],MATCH(B500,GEBER_Tilskudsprocent_liste[[#All],[Typer af projekter og aktiviteter/ virksomhedsstørrelse]],0),MATCH(Z502,GEBER_Tilskudsprocent_liste[#Headers],0)),IF(NOT(ISERROR(MATCH(B499,{"FIBER"},0))),INDEX(FIBER_Tilskudsprocent_liste[#All],MATCH(B500,FIBER_Tilskudsprocent_liste[[#All],[Typer af projekter og aktiviteter/ virksomhedsstørrelse]],0),MATCH(Z502,FIBER_Tilskudsprocent_liste[#Headers],0)),IF(NOT(ISERROR(MATCH(B499,{"Ej statsstøtte"},0))),INDEX(Liste_Ej_statsstøtte[#All],MATCH(B500,Liste_Ej_statsstøtte[[#All],[Typer af projekter og aktiviteter/ virksomhedsstørrelse]],0),MATCH(Z502,Liste_Ej_statsstøtte[#Headers],0)),"")))),"")</f>
        <v/>
      </c>
      <c r="G501" s="435" t="str">
        <f>IFERROR(IF(E512*(1-F501)-C513&lt;0,F501-((E512*F501+C513)-E512)/E512,""),"")</f>
        <v/>
      </c>
      <c r="H501" s="435" t="str">
        <f>IFERROR(IF(D513&lt;&gt;0,IF(D513=E512,0,IF(C513&gt;0,(F501-D513/E512)-G501,"HA")),IF(E512*(1-F501)-C513&lt;0,((F501-((E512*F501+C513+D513)-E512)/E512)),"")),"")</f>
        <v/>
      </c>
      <c r="I501" s="482" t="e">
        <f>H501-G502</f>
        <v>#VALUE!</v>
      </c>
      <c r="J501" s="478"/>
      <c r="K501" s="457"/>
      <c r="L501" s="457"/>
      <c r="M501" s="457"/>
      <c r="N501" s="457"/>
      <c r="O501" s="457"/>
      <c r="P501" s="457"/>
      <c r="Q501" s="313"/>
      <c r="R501" s="294"/>
      <c r="S501" s="460"/>
      <c r="T501" s="473" t="s">
        <v>121</v>
      </c>
      <c r="U501" s="473" t="s">
        <v>120</v>
      </c>
      <c r="V501" s="468" t="s">
        <v>118</v>
      </c>
      <c r="W501" s="468" t="s">
        <v>117</v>
      </c>
      <c r="X501" s="468" t="s">
        <v>105</v>
      </c>
      <c r="Y501" s="247"/>
      <c r="Z501" s="295" t="s">
        <v>102</v>
      </c>
      <c r="AA501" s="295" t="s">
        <v>100</v>
      </c>
      <c r="AB501" s="464" t="s">
        <v>209</v>
      </c>
      <c r="AC501" s="247"/>
      <c r="AD501" s="247"/>
      <c r="AE501" s="247"/>
      <c r="AF501" s="247"/>
      <c r="AG501" s="247"/>
      <c r="AH501" s="457"/>
      <c r="AI501" s="247"/>
      <c r="AJ501" s="391"/>
      <c r="AK501" s="402"/>
      <c r="AL501" s="402"/>
      <c r="AM501" s="402"/>
      <c r="AN501" s="402"/>
      <c r="AO501" s="402"/>
      <c r="AP501" s="402"/>
      <c r="AQ501" s="402"/>
      <c r="AR501" s="402"/>
      <c r="AS501" s="402"/>
      <c r="AT501" s="402"/>
      <c r="AU501" s="402"/>
      <c r="AV501" s="402"/>
      <c r="AW501" s="402"/>
      <c r="AX501" s="402"/>
      <c r="AY501" s="402"/>
      <c r="AZ501" s="402"/>
      <c r="BA501" s="402"/>
      <c r="BB501" s="402"/>
      <c r="BC501" s="402"/>
      <c r="BD501" s="402"/>
      <c r="BE501" s="402"/>
      <c r="BF501" s="402"/>
      <c r="BG501" s="402"/>
      <c r="BH501" s="402"/>
      <c r="BI501" s="402"/>
      <c r="BJ501" s="402"/>
      <c r="BK501" s="402"/>
      <c r="BL501" s="402"/>
      <c r="BM501" s="402"/>
      <c r="BN501" s="402"/>
      <c r="BO501" s="402"/>
    </row>
    <row r="502" spans="1:67" ht="15.75" thickBot="1">
      <c r="A502" s="392"/>
      <c r="B502" s="380" t="s">
        <v>57</v>
      </c>
      <c r="C502" s="379" t="s">
        <v>427</v>
      </c>
      <c r="D502" s="379" t="s">
        <v>428</v>
      </c>
      <c r="E502" s="412" t="s">
        <v>0</v>
      </c>
      <c r="F502" s="379" t="s">
        <v>9</v>
      </c>
      <c r="G502" s="560" t="e">
        <f>F501-D513/E512</f>
        <v>#VALUE!</v>
      </c>
      <c r="H502" s="431"/>
      <c r="I502" s="475"/>
      <c r="J502" s="475"/>
      <c r="K502" s="304"/>
      <c r="L502" s="304"/>
      <c r="M502" s="304"/>
      <c r="N502" s="304"/>
      <c r="O502" s="304"/>
      <c r="P502" s="305"/>
      <c r="Q502" s="314"/>
      <c r="R502" s="286"/>
      <c r="S502" s="286"/>
      <c r="T502" s="473"/>
      <c r="U502" s="473"/>
      <c r="V502" s="468"/>
      <c r="W502" s="468"/>
      <c r="X502" s="473"/>
      <c r="Y502" s="460"/>
      <c r="Z502" s="286" t="str">
        <f>CONCATENATE(F498," - ",AA502)</f>
        <v xml:space="preserve"> - </v>
      </c>
      <c r="AA502" s="376" t="str">
        <f>F499</f>
        <v/>
      </c>
      <c r="AB502" s="376"/>
      <c r="AC502" s="247"/>
      <c r="AD502" s="247"/>
      <c r="AE502" s="247"/>
      <c r="AF502" s="247"/>
      <c r="AG502" s="247"/>
      <c r="AH502" s="457"/>
      <c r="AI502" s="247"/>
      <c r="AJ502" s="391"/>
      <c r="AK502" s="402"/>
      <c r="AL502" s="402"/>
      <c r="AM502" s="402"/>
      <c r="AN502" s="402"/>
      <c r="AO502" s="402"/>
      <c r="AP502" s="402"/>
      <c r="AQ502" s="402"/>
      <c r="AR502" s="402"/>
      <c r="AS502" s="402"/>
      <c r="AT502" s="402"/>
      <c r="AU502" s="402"/>
      <c r="AV502" s="402"/>
      <c r="AW502" s="402"/>
      <c r="AX502" s="402"/>
      <c r="AY502" s="402"/>
      <c r="AZ502" s="402"/>
      <c r="BA502" s="402"/>
      <c r="BB502" s="402"/>
      <c r="BC502" s="402"/>
      <c r="BD502" s="402"/>
      <c r="BE502" s="402"/>
      <c r="BF502" s="402"/>
      <c r="BG502" s="402"/>
      <c r="BH502" s="402"/>
      <c r="BI502" s="402"/>
      <c r="BJ502" s="402"/>
      <c r="BK502" s="402"/>
      <c r="BL502" s="402"/>
      <c r="BM502" s="402"/>
      <c r="BN502" s="402"/>
      <c r="BO502" s="402"/>
    </row>
    <row r="503" spans="1:67" ht="15" customHeight="1">
      <c r="A503" s="267" t="s">
        <v>54</v>
      </c>
      <c r="B503" s="277">
        <f>IFERROR(IF(E503=0,0,X503),0)</f>
        <v>0</v>
      </c>
      <c r="C503" s="276">
        <f t="shared" ref="C503:C509" si="117">IFERROR(E503-B503,0)</f>
        <v>0</v>
      </c>
      <c r="D503" s="276"/>
      <c r="E503" s="278">
        <f>'1 Budgetskema (UDFYLDES)'!B497</f>
        <v>0</v>
      </c>
      <c r="F503" s="18">
        <f>SUM('1 Budgetskema (UDFYLDES)'!D496:AV496)</f>
        <v>0</v>
      </c>
      <c r="G503" s="437"/>
      <c r="H503" s="489"/>
      <c r="I503" s="471"/>
      <c r="J503" s="471"/>
      <c r="K503" s="296"/>
      <c r="L503" s="296"/>
      <c r="M503" s="296"/>
      <c r="N503" s="296"/>
      <c r="O503" s="299"/>
      <c r="P503" s="308"/>
      <c r="Q503" s="285"/>
      <c r="R503" s="286"/>
      <c r="S503" s="286"/>
      <c r="T503" s="473" t="e">
        <f>((F$501-((E$512*F$501+C$513)-E$512)/E$512))*E503</f>
        <v>#VALUE!</v>
      </c>
      <c r="U503" s="569" t="e">
        <f>F$516*E503</f>
        <v>#VALUE!</v>
      </c>
      <c r="V503" s="473">
        <f>IFERROR(IF(E503=0,0,E503*G$501),0)</f>
        <v>0</v>
      </c>
      <c r="W503" s="468">
        <f>IF(E503=0,0,E503*F$500)</f>
        <v>0</v>
      </c>
      <c r="X503" s="468">
        <f t="shared" ref="X503:X512" si="118">IF(NOT(ISERROR(MATCH("Selvfinansieret",B$499,0))),0,IF(NOT(ISERROR(MATCH(B$499,AI$570:AI$572,0))),E503,IF(AND(D$513=0,C$513=0),W503,IF(AND(D$513&gt;0,C$513=0),U503,IF(AND(D$513&gt;0,C$513&gt;0,U503=0),0,IF(AND(V503&lt;&gt;0,V503&lt;U503),V503,U503))))))</f>
        <v>0</v>
      </c>
      <c r="Y503" s="247"/>
      <c r="Z503" s="247"/>
      <c r="AA503" s="247"/>
      <c r="AB503" s="376"/>
      <c r="AC503" s="247"/>
      <c r="AD503" s="247"/>
      <c r="AE503" s="247"/>
      <c r="AF503" s="247"/>
      <c r="AG503" s="247"/>
      <c r="AH503" s="247"/>
      <c r="AI503" s="247"/>
      <c r="AJ503" s="391"/>
      <c r="AK503" s="402"/>
      <c r="AL503" s="402"/>
      <c r="AM503" s="402"/>
      <c r="AN503" s="402"/>
      <c r="AO503" s="402"/>
      <c r="AP503" s="402"/>
      <c r="AQ503" s="402"/>
      <c r="AR503" s="402"/>
      <c r="AS503" s="402"/>
      <c r="AT503" s="402"/>
      <c r="AU503" s="402"/>
      <c r="AV503" s="402"/>
      <c r="AW503" s="402"/>
      <c r="AX503" s="402"/>
      <c r="AY503" s="402"/>
      <c r="AZ503" s="402"/>
      <c r="BA503" s="402"/>
      <c r="BB503" s="402"/>
      <c r="BC503" s="402"/>
      <c r="BD503" s="402"/>
      <c r="BE503" s="402"/>
      <c r="BF503" s="402"/>
      <c r="BG503" s="402"/>
      <c r="BH503" s="402"/>
      <c r="BI503" s="402"/>
      <c r="BJ503" s="402"/>
      <c r="BK503" s="402"/>
      <c r="BL503" s="402"/>
      <c r="BM503" s="402"/>
      <c r="BN503" s="402"/>
      <c r="BO503" s="402"/>
    </row>
    <row r="504" spans="1:67" ht="15" customHeight="1">
      <c r="A504" s="194" t="s">
        <v>3</v>
      </c>
      <c r="B504" s="277">
        <f>IFERROR(IF(E504=0,0,X504),0)</f>
        <v>0</v>
      </c>
      <c r="C504" s="277">
        <f t="shared" si="117"/>
        <v>0</v>
      </c>
      <c r="D504" s="277"/>
      <c r="E504" s="66">
        <f>'1 Budgetskema (UDFYLDES)'!B501</f>
        <v>0</v>
      </c>
      <c r="F504" s="68"/>
      <c r="G504" s="437"/>
      <c r="H504" s="489"/>
      <c r="I504" s="471"/>
      <c r="J504" s="471"/>
      <c r="K504" s="296"/>
      <c r="L504" s="296"/>
      <c r="M504" s="296"/>
      <c r="N504" s="296"/>
      <c r="O504" s="299"/>
      <c r="P504" s="309"/>
      <c r="Q504" s="315"/>
      <c r="R504" s="311"/>
      <c r="S504" s="286"/>
      <c r="T504" s="473" t="e">
        <f t="shared" ref="T504:T512" si="119">((F$501-((E$512*F$501+C$513)-E$512)/E$512))*E504</f>
        <v>#VALUE!</v>
      </c>
      <c r="U504" s="569" t="e">
        <f t="shared" ref="U504:U512" si="120">F$516*E504</f>
        <v>#VALUE!</v>
      </c>
      <c r="V504" s="473">
        <f t="shared" ref="V504:V512" si="121">IFERROR(IF(E504=0,0,E504*G$501),0)</f>
        <v>0</v>
      </c>
      <c r="W504" s="468">
        <f t="shared" ref="W504:W511" si="122">IF(E504=0,0,E504*F$500)</f>
        <v>0</v>
      </c>
      <c r="X504" s="468">
        <f t="shared" si="118"/>
        <v>0</v>
      </c>
      <c r="Y504" s="247"/>
      <c r="Z504" s="286"/>
      <c r="AA504" s="286"/>
      <c r="AB504" s="376"/>
      <c r="AC504" s="247"/>
      <c r="AD504" s="767" t="s">
        <v>101</v>
      </c>
      <c r="AE504" s="767"/>
      <c r="AF504" s="767"/>
      <c r="AG504" s="247"/>
      <c r="AH504" s="247"/>
      <c r="AI504" s="247"/>
      <c r="AJ504" s="391"/>
      <c r="AK504" s="402"/>
      <c r="AL504" s="402"/>
      <c r="AM504" s="402"/>
      <c r="AN504" s="402"/>
      <c r="AO504" s="402"/>
      <c r="AP504" s="402"/>
      <c r="AQ504" s="402"/>
      <c r="AR504" s="402"/>
      <c r="AS504" s="402"/>
      <c r="AT504" s="402"/>
      <c r="AU504" s="402"/>
      <c r="AV504" s="402"/>
      <c r="AW504" s="402"/>
      <c r="AX504" s="402"/>
      <c r="AY504" s="402"/>
      <c r="AZ504" s="402"/>
      <c r="BA504" s="402"/>
      <c r="BB504" s="402"/>
      <c r="BC504" s="402"/>
      <c r="BD504" s="402"/>
      <c r="BE504" s="402"/>
      <c r="BF504" s="402"/>
      <c r="BG504" s="402"/>
      <c r="BH504" s="402"/>
      <c r="BI504" s="402"/>
      <c r="BJ504" s="402"/>
      <c r="BK504" s="402"/>
      <c r="BL504" s="402"/>
      <c r="BM504" s="402"/>
      <c r="BN504" s="402"/>
      <c r="BO504" s="402"/>
    </row>
    <row r="505" spans="1:67" ht="15" customHeight="1">
      <c r="A505" s="194" t="s">
        <v>56</v>
      </c>
      <c r="B505" s="277">
        <f t="shared" ref="B505:B509" si="123">IFERROR(IF(E505=0,0,X505),0)</f>
        <v>0</v>
      </c>
      <c r="C505" s="277">
        <f t="shared" si="117"/>
        <v>0</v>
      </c>
      <c r="D505" s="277"/>
      <c r="E505" s="66">
        <f>'1 Budgetskema (UDFYLDES)'!B503</f>
        <v>0</v>
      </c>
      <c r="F505" s="68"/>
      <c r="G505" s="437"/>
      <c r="H505" s="489"/>
      <c r="I505" s="471"/>
      <c r="J505" s="471"/>
      <c r="K505" s="296"/>
      <c r="L505" s="296"/>
      <c r="M505" s="296"/>
      <c r="N505" s="296"/>
      <c r="O505" s="299"/>
      <c r="P505" s="309"/>
      <c r="Q505" s="315"/>
      <c r="R505" s="311"/>
      <c r="S505" s="286"/>
      <c r="T505" s="473" t="e">
        <f t="shared" si="119"/>
        <v>#VALUE!</v>
      </c>
      <c r="U505" s="569" t="e">
        <f t="shared" si="120"/>
        <v>#VALUE!</v>
      </c>
      <c r="V505" s="473">
        <f t="shared" si="121"/>
        <v>0</v>
      </c>
      <c r="W505" s="468">
        <f t="shared" si="122"/>
        <v>0</v>
      </c>
      <c r="X505" s="468">
        <f t="shared" si="118"/>
        <v>0</v>
      </c>
      <c r="Y505" s="247"/>
      <c r="Z505" s="286"/>
      <c r="AA505" s="286"/>
      <c r="AB505" s="376"/>
      <c r="AC505" s="247"/>
      <c r="AD505" s="247"/>
      <c r="AE505" s="247"/>
      <c r="AF505" s="247"/>
      <c r="AG505" s="247"/>
      <c r="AH505" s="247"/>
      <c r="AI505" s="247"/>
      <c r="AJ505" s="391"/>
      <c r="AK505" s="402"/>
      <c r="AL505" s="402"/>
      <c r="AM505" s="402"/>
      <c r="AN505" s="402"/>
      <c r="AO505" s="402"/>
      <c r="AP505" s="402"/>
      <c r="AQ505" s="402"/>
      <c r="AR505" s="402"/>
      <c r="AS505" s="402"/>
      <c r="AT505" s="402"/>
      <c r="AU505" s="402"/>
      <c r="AV505" s="402"/>
      <c r="AW505" s="402"/>
      <c r="AX505" s="402"/>
      <c r="AY505" s="402"/>
      <c r="AZ505" s="402"/>
      <c r="BA505" s="402"/>
      <c r="BB505" s="402"/>
      <c r="BC505" s="402"/>
      <c r="BD505" s="402"/>
      <c r="BE505" s="402"/>
      <c r="BF505" s="402"/>
      <c r="BG505" s="402"/>
      <c r="BH505" s="402"/>
      <c r="BI505" s="402"/>
      <c r="BJ505" s="402"/>
      <c r="BK505" s="402"/>
      <c r="BL505" s="402"/>
      <c r="BM505" s="402"/>
      <c r="BN505" s="402"/>
      <c r="BO505" s="402"/>
    </row>
    <row r="506" spans="1:67" ht="15" customHeight="1">
      <c r="A506" s="194" t="s">
        <v>24</v>
      </c>
      <c r="B506" s="277">
        <f t="shared" si="123"/>
        <v>0</v>
      </c>
      <c r="C506" s="277">
        <f t="shared" si="117"/>
        <v>0</v>
      </c>
      <c r="D506" s="277"/>
      <c r="E506" s="66">
        <f>'1 Budgetskema (UDFYLDES)'!B505</f>
        <v>0</v>
      </c>
      <c r="F506" s="68"/>
      <c r="G506" s="437"/>
      <c r="H506" s="489"/>
      <c r="I506" s="471"/>
      <c r="J506" s="471"/>
      <c r="K506" s="296"/>
      <c r="L506" s="296"/>
      <c r="M506" s="296"/>
      <c r="N506" s="296"/>
      <c r="O506" s="299"/>
      <c r="P506" s="309"/>
      <c r="Q506" s="315"/>
      <c r="R506" s="311"/>
      <c r="S506" s="286"/>
      <c r="T506" s="473" t="e">
        <f t="shared" si="119"/>
        <v>#VALUE!</v>
      </c>
      <c r="U506" s="569" t="e">
        <f t="shared" si="120"/>
        <v>#VALUE!</v>
      </c>
      <c r="V506" s="473">
        <f t="shared" si="121"/>
        <v>0</v>
      </c>
      <c r="W506" s="468">
        <f t="shared" si="122"/>
        <v>0</v>
      </c>
      <c r="X506" s="468">
        <f t="shared" si="118"/>
        <v>0</v>
      </c>
      <c r="Y506" s="247"/>
      <c r="Z506" s="286"/>
      <c r="AA506" s="286"/>
      <c r="AB506" s="464" t="s">
        <v>114</v>
      </c>
      <c r="AC506" s="464" t="s">
        <v>208</v>
      </c>
      <c r="AD506" s="464" t="s">
        <v>88</v>
      </c>
      <c r="AE506" s="464" t="s">
        <v>108</v>
      </c>
      <c r="AF506" s="464" t="s">
        <v>89</v>
      </c>
      <c r="AG506" s="464" t="s">
        <v>106</v>
      </c>
      <c r="AH506" s="464" t="s">
        <v>110</v>
      </c>
      <c r="AI506" s="464" t="s">
        <v>398</v>
      </c>
      <c r="AJ506" s="391"/>
      <c r="AK506" s="402"/>
      <c r="AL506" s="402"/>
      <c r="AM506" s="402"/>
      <c r="AN506" s="402"/>
      <c r="AO506" s="402"/>
      <c r="AP506" s="402"/>
      <c r="AQ506" s="402"/>
      <c r="AR506" s="402"/>
      <c r="AS506" s="402"/>
      <c r="AT506" s="402"/>
      <c r="AU506" s="402"/>
      <c r="AV506" s="402"/>
      <c r="AW506" s="402"/>
      <c r="AX506" s="402"/>
      <c r="AY506" s="402"/>
      <c r="AZ506" s="402"/>
      <c r="BA506" s="402"/>
      <c r="BB506" s="402"/>
      <c r="BC506" s="402"/>
      <c r="BD506" s="402"/>
      <c r="BE506" s="402"/>
      <c r="BF506" s="402"/>
      <c r="BG506" s="402"/>
      <c r="BH506" s="402"/>
      <c r="BI506" s="402"/>
      <c r="BJ506" s="402"/>
      <c r="BK506" s="402"/>
      <c r="BL506" s="402"/>
      <c r="BM506" s="402"/>
      <c r="BN506" s="402"/>
      <c r="BO506" s="402"/>
    </row>
    <row r="507" spans="1:67" ht="15" customHeight="1" thickBot="1">
      <c r="A507" s="194" t="s">
        <v>2</v>
      </c>
      <c r="B507" s="277">
        <f t="shared" si="123"/>
        <v>0</v>
      </c>
      <c r="C507" s="277">
        <f t="shared" si="117"/>
        <v>0</v>
      </c>
      <c r="D507" s="277"/>
      <c r="E507" s="66">
        <f>'1 Budgetskema (UDFYLDES)'!B507</f>
        <v>0</v>
      </c>
      <c r="F507" s="68"/>
      <c r="G507" s="437"/>
      <c r="H507" s="489"/>
      <c r="I507" s="471"/>
      <c r="J507" s="471"/>
      <c r="K507" s="296"/>
      <c r="L507" s="296"/>
      <c r="M507" s="296"/>
      <c r="N507" s="296"/>
      <c r="O507" s="299"/>
      <c r="P507" s="309"/>
      <c r="Q507" s="315"/>
      <c r="R507" s="311"/>
      <c r="S507" s="286"/>
      <c r="T507" s="473" t="e">
        <f t="shared" si="119"/>
        <v>#VALUE!</v>
      </c>
      <c r="U507" s="569" t="e">
        <f t="shared" si="120"/>
        <v>#VALUE!</v>
      </c>
      <c r="V507" s="473">
        <f t="shared" si="121"/>
        <v>0</v>
      </c>
      <c r="W507" s="468">
        <f t="shared" si="122"/>
        <v>0</v>
      </c>
      <c r="X507" s="468">
        <f t="shared" si="118"/>
        <v>0</v>
      </c>
      <c r="Y507" s="247"/>
      <c r="Z507" s="376" t="str">
        <f>IF(OR('1 Budgetskema (UDFYLDES)'!$B489="",'1 Budgetskema (UDFYLDES)'!$C489=""),"","Lille virksomhed")</f>
        <v/>
      </c>
      <c r="AA507" s="376" t="s">
        <v>98</v>
      </c>
      <c r="AB507" s="376" t="s">
        <v>90</v>
      </c>
      <c r="AC507" s="376" t="s">
        <v>390</v>
      </c>
      <c r="AD507" s="376" t="str">
        <f>IF('1 Budgetskema (UDFYLDES)'!$D489="","",IF('1 Budgetskema (UDFYLDES)'!$D489="Forsknings- og videnformidlingsinstitution","Forskning","Videnudvekslings- og informationsaktioner"))</f>
        <v/>
      </c>
      <c r="AE507" s="376" t="str">
        <f>IF('1 Budgetskema (UDFYLDES)'!$D489="","",IF('1 Budgetskema (UDFYLDES)'!$D489="Forsknings- og videnformidlingsinstitution","","Grundforskning"))</f>
        <v/>
      </c>
      <c r="AF507" s="470" t="str">
        <f>IF('1 Budgetskema (UDFYLDES)'!$D489="","","Netværk i akvakulturerhvervet")</f>
        <v/>
      </c>
      <c r="AG507" s="457" t="str">
        <f>IF(NOT(ISERROR(MATCH("Selvfinansieret",B$499,0))),"",IF(NOT(ISERROR(MATCH(B$499,{"ABER"},0))),$AD507,IF(NOT(ISERROR(MATCH(B$499,{"GBER"},0))),$AE507,IF(NOT(ISERROR(MATCH(B$499,{"FIBER"},0))),$AF507,IF(NOT(ISERROR(MATCH(B$499,{"Ej statsstøtte"},0))),$AB507,IF(NOT(ISERROR(MATCH(B$499,{"De minimis (Landbrug)"},0))),$AC507,IF(NOT(ISERROR(MATCH(B$499,{"De minimis (Generel)"},0))),$AC507,IF(NOT(ISERROR(MATCH(B$499,{"De minimis (Fiskeri og akvakultur)"},0))),$AC507,""))))))))</f>
        <v/>
      </c>
      <c r="AH507" s="300" t="str">
        <f>IF('1 Budgetskema (UDFYLDES)'!$D489="","",IF('1 Budgetskema (UDFYLDES)'!$D489="Offentlig institution","Ej statsstøtte","ABER"))</f>
        <v/>
      </c>
      <c r="AI507" s="247" t="s">
        <v>88</v>
      </c>
      <c r="AJ507" s="391"/>
      <c r="AK507" s="402"/>
      <c r="AL507" s="402"/>
      <c r="AM507" s="402"/>
      <c r="AN507" s="402"/>
      <c r="AO507" s="402"/>
      <c r="AP507" s="402"/>
      <c r="AQ507" s="402"/>
      <c r="AR507" s="402"/>
      <c r="AS507" s="402"/>
      <c r="AT507" s="402"/>
      <c r="AU507" s="402"/>
      <c r="AV507" s="402"/>
      <c r="AW507" s="402"/>
      <c r="AX507" s="402"/>
      <c r="AY507" s="402"/>
      <c r="AZ507" s="402"/>
      <c r="BA507" s="402"/>
      <c r="BB507" s="402"/>
      <c r="BC507" s="402"/>
      <c r="BD507" s="402"/>
      <c r="BE507" s="402"/>
      <c r="BF507" s="402"/>
      <c r="BG507" s="402"/>
      <c r="BH507" s="402"/>
      <c r="BI507" s="402"/>
      <c r="BJ507" s="402"/>
      <c r="BK507" s="402"/>
      <c r="BL507" s="402"/>
      <c r="BM507" s="402"/>
      <c r="BN507" s="402"/>
      <c r="BO507" s="402"/>
    </row>
    <row r="508" spans="1:67" ht="15" customHeight="1">
      <c r="A508" s="194" t="s">
        <v>10</v>
      </c>
      <c r="B508" s="277">
        <f t="shared" si="123"/>
        <v>0</v>
      </c>
      <c r="C508" s="277">
        <f t="shared" si="117"/>
        <v>0</v>
      </c>
      <c r="D508" s="277"/>
      <c r="E508" s="66">
        <f>'1 Budgetskema (UDFYLDES)'!B509</f>
        <v>0</v>
      </c>
      <c r="F508" s="68"/>
      <c r="G508" s="437"/>
      <c r="H508" s="489"/>
      <c r="I508" s="471"/>
      <c r="J508" s="496" t="s">
        <v>400</v>
      </c>
      <c r="K508" s="497"/>
      <c r="L508" s="498"/>
      <c r="M508" s="296"/>
      <c r="N508" s="296"/>
      <c r="O508" s="299"/>
      <c r="P508" s="309"/>
      <c r="Q508" s="315"/>
      <c r="R508" s="311"/>
      <c r="S508" s="286"/>
      <c r="T508" s="473" t="e">
        <f t="shared" si="119"/>
        <v>#VALUE!</v>
      </c>
      <c r="U508" s="569" t="e">
        <f t="shared" si="120"/>
        <v>#VALUE!</v>
      </c>
      <c r="V508" s="473">
        <f t="shared" si="121"/>
        <v>0</v>
      </c>
      <c r="W508" s="468">
        <f t="shared" si="122"/>
        <v>0</v>
      </c>
      <c r="X508" s="468">
        <f t="shared" si="118"/>
        <v>0</v>
      </c>
      <c r="Y508" s="457"/>
      <c r="Z508" s="376" t="str">
        <f>IF(OR('1 Budgetskema (UDFYLDES)'!$B489="",'1 Budgetskema (UDFYLDES)'!$C489=""),"","Mellemstor virksomhed")</f>
        <v/>
      </c>
      <c r="AA508" s="376" t="s">
        <v>99</v>
      </c>
      <c r="AB508" s="376" t="s">
        <v>91</v>
      </c>
      <c r="AC508" s="2" t="s">
        <v>391</v>
      </c>
      <c r="AD508" s="376" t="str">
        <f>IF('1 Budgetskema (UDFYLDES)'!$D489="","",IF('1 Budgetskema (UDFYLDES)'!$D489="Forsknings- og videnformidlingsinstitution","Udvikling","Konsulentbistand"))</f>
        <v/>
      </c>
      <c r="AE508" s="376" t="str">
        <f>IF('1 Budgetskema (UDFYLDES)'!$D489="","",IF('1 Budgetskema (UDFYLDES)'!$D489="Forsknings- og videnformidlingsinstitution","","Industriel forskning"))</f>
        <v/>
      </c>
      <c r="AF508" s="470" t="str">
        <f>IF('1 Budgetskema (UDFYLDES)'!$D489="","","Konsulentbistand")</f>
        <v/>
      </c>
      <c r="AG508" s="457" t="str">
        <f>IF(NOT(ISERROR(MATCH("Selvfinansieret",B$499,0))),"",IF(NOT(ISERROR(MATCH(B$499,{"ABER"},0))),$AD508,IF(NOT(ISERROR(MATCH(B$499,{"GBER"},0))),$AE508,IF(NOT(ISERROR(MATCH(B$499,{"FIBER"},0))),$AF508,IF(NOT(ISERROR(MATCH(B$499,{"Ej statsstøtte"},0))),$AB508,IF(NOT(ISERROR(MATCH(B$499,{"De minimis (Landbrug)"},0))),$AC508,IF(NOT(ISERROR(MATCH(B$499,{"De minimis (Generel)"},0))),$AC508,IF(NOT(ISERROR(MATCH(B$499,{"De minimis (Fiskeri og akvakultur)"},0))),$AC508,""))))))))</f>
        <v/>
      </c>
      <c r="AH508" s="300" t="str">
        <f>IF('1 Budgetskema (UDFYLDES)'!$D489="","",IF('1 Budgetskema (UDFYLDES)'!$D489="Offentlig institution",$AI510,IF('1 Budgetskema (UDFYLDES)'!$D489="Forsknings- og videnformidlingsinstitution",$AI513,$AI508)))</f>
        <v/>
      </c>
      <c r="AI508" s="247" t="s">
        <v>108</v>
      </c>
      <c r="AJ508" s="391"/>
      <c r="AK508" s="402"/>
      <c r="AL508" s="402"/>
      <c r="AM508" s="402"/>
      <c r="AN508" s="402"/>
      <c r="AO508" s="402"/>
      <c r="AP508" s="402"/>
      <c r="AQ508" s="402"/>
      <c r="AR508" s="402"/>
      <c r="AS508" s="402"/>
      <c r="AT508" s="402"/>
      <c r="AU508" s="402"/>
      <c r="AV508" s="402"/>
      <c r="AW508" s="402"/>
      <c r="AX508" s="402"/>
      <c r="AY508" s="402"/>
      <c r="AZ508" s="402"/>
      <c r="BA508" s="402"/>
      <c r="BB508" s="402"/>
      <c r="BC508" s="402"/>
      <c r="BD508" s="402"/>
      <c r="BE508" s="402"/>
      <c r="BF508" s="402"/>
      <c r="BG508" s="402"/>
      <c r="BH508" s="402"/>
      <c r="BI508" s="402"/>
      <c r="BJ508" s="402"/>
      <c r="BK508" s="402"/>
      <c r="BL508" s="402"/>
      <c r="BM508" s="402"/>
      <c r="BN508" s="402"/>
      <c r="BO508" s="402"/>
    </row>
    <row r="509" spans="1:67" ht="15.75" customHeight="1">
      <c r="A509" s="194" t="s">
        <v>55</v>
      </c>
      <c r="B509" s="277">
        <f t="shared" si="123"/>
        <v>0</v>
      </c>
      <c r="C509" s="277">
        <f t="shared" si="117"/>
        <v>0</v>
      </c>
      <c r="D509" s="277"/>
      <c r="E509" s="66">
        <f>'1 Budgetskema (UDFYLDES)'!B511</f>
        <v>0</v>
      </c>
      <c r="F509" s="68"/>
      <c r="G509" s="437"/>
      <c r="H509" s="489"/>
      <c r="I509" s="471"/>
      <c r="J509" s="500" t="str">
        <f>IF(OR($B499=AI510,$B499=AI511,$B499=AI512),"","Ja")</f>
        <v>Ja</v>
      </c>
      <c r="K509" s="493" t="b">
        <f>AND($T$3,OR('1 Budgetskema (UDFYLDES)'!D491="Nej",'1 Budgetskema (UDFYLDES)'!D491=""))</f>
        <v>1</v>
      </c>
      <c r="L509" s="499"/>
      <c r="M509" s="296"/>
      <c r="N509" s="296"/>
      <c r="O509" s="299"/>
      <c r="P509" s="309"/>
      <c r="Q509" s="315"/>
      <c r="R509" s="311"/>
      <c r="S509" s="286"/>
      <c r="T509" s="473" t="e">
        <f t="shared" si="119"/>
        <v>#VALUE!</v>
      </c>
      <c r="U509" s="569" t="e">
        <f t="shared" si="120"/>
        <v>#VALUE!</v>
      </c>
      <c r="V509" s="473">
        <f t="shared" si="121"/>
        <v>0</v>
      </c>
      <c r="W509" s="468">
        <f t="shared" si="122"/>
        <v>0</v>
      </c>
      <c r="X509" s="468">
        <f t="shared" si="118"/>
        <v>0</v>
      </c>
      <c r="Y509" s="457"/>
      <c r="Z509" s="376" t="str">
        <f>IF(OR('1 Budgetskema (UDFYLDES)'!$B489="",'1 Budgetskema (UDFYLDES)'!$C489=""),"","Stor virksomhed")</f>
        <v/>
      </c>
      <c r="AA509" s="376"/>
      <c r="AB509" s="376" t="s">
        <v>92</v>
      </c>
      <c r="AC509" s="376" t="s">
        <v>206</v>
      </c>
      <c r="AD509" s="376" t="str">
        <f>IF('1 Budgetskema (UDFYLDES)'!$D489="","",IF('1 Budgetskema (UDFYLDES)'!$D489="Forsknings- og videnformidlingsinstitution","Videnudvekslings- og informationsaktioner","Fremstødsforanstaltninger"))</f>
        <v/>
      </c>
      <c r="AE509" s="376" t="str">
        <f>IF('1 Budgetskema (UDFYLDES)'!$D489="","",IF('1 Budgetskema (UDFYLDES)'!$D489="Forsknings- og videnformidlingsinstitution","","Eksperimentel udvikling"))</f>
        <v/>
      </c>
      <c r="AF509" s="472" t="str">
        <f>IF('1 Budgetskema (UDFYLDES)'!$D489="","","Afsætningsforanstaltninger")</f>
        <v/>
      </c>
      <c r="AG509" s="457" t="str">
        <f>IF(NOT(ISERROR(MATCH("Selvfinansieret",B$499,0))),"",IF(NOT(ISERROR(MATCH(B$499,{"ABER"},0))),$AD509,IF(NOT(ISERROR(MATCH(B$499,{"GBER"},0))),$AE509,IF(NOT(ISERROR(MATCH(B$499,{"FIBER"},0))),$AF509,IF(NOT(ISERROR(MATCH(B$499,{"Ej statsstøtte"},0))),$AB509,IF(NOT(ISERROR(MATCH(B$499,{"De minimis (Landbrug)"},0))),$AC509,IF(NOT(ISERROR(MATCH(B$499,{"De minimis (Generel)"},0))),$AC509,IF(NOT(ISERROR(MATCH(B$499,{"De minimis (Fiskeri og akvakultur)"},0))),$AC509,""))))))))</f>
        <v/>
      </c>
      <c r="AH509" s="300" t="str">
        <f>IF('1 Budgetskema (UDFYLDES)'!$D489="","",IF(OR('1 Budgetskema (UDFYLDES)'!$D489="Forsknings- og videnformidlingsinstitution",'1 Budgetskema (UDFYLDES)'!$D489="Stor virksomhed"),$AI510,IF('1 Budgetskema (UDFYLDES)'!$D489="Offentlig institution",$AI511,"FIBER")))</f>
        <v/>
      </c>
      <c r="AI509" s="247" t="s">
        <v>89</v>
      </c>
      <c r="AJ509" s="391"/>
      <c r="AK509" s="402"/>
      <c r="AL509" s="402"/>
      <c r="AM509" s="402"/>
      <c r="AN509" s="402"/>
      <c r="AO509" s="402"/>
      <c r="AP509" s="402"/>
      <c r="AQ509" s="402"/>
      <c r="AR509" s="402"/>
      <c r="AS509" s="402"/>
      <c r="AT509" s="402"/>
      <c r="AU509" s="402"/>
      <c r="AV509" s="402"/>
      <c r="AW509" s="402"/>
      <c r="AX509" s="402"/>
      <c r="AY509" s="402"/>
      <c r="AZ509" s="402"/>
      <c r="BA509" s="402"/>
      <c r="BB509" s="402"/>
      <c r="BC509" s="402"/>
      <c r="BD509" s="402"/>
      <c r="BE509" s="402"/>
      <c r="BF509" s="402"/>
      <c r="BG509" s="402"/>
      <c r="BH509" s="402"/>
      <c r="BI509" s="402"/>
      <c r="BJ509" s="402"/>
      <c r="BK509" s="402"/>
      <c r="BL509" s="402"/>
      <c r="BM509" s="402"/>
      <c r="BN509" s="402"/>
      <c r="BO509" s="402"/>
    </row>
    <row r="510" spans="1:67" ht="15" customHeight="1">
      <c r="A510" s="268" t="s">
        <v>13</v>
      </c>
      <c r="B510" s="66">
        <f>SUM(B503+B504+B505+B506-B507-B508+B509)</f>
        <v>0</v>
      </c>
      <c r="C510" s="66">
        <f>SUM(C503+C504+C505+C506-C507-C508+C509)</f>
        <v>0</v>
      </c>
      <c r="D510" s="66"/>
      <c r="E510" s="66">
        <f>SUM(B510:C510)</f>
        <v>0</v>
      </c>
      <c r="F510" s="188"/>
      <c r="G510" s="437"/>
      <c r="H510" s="489"/>
      <c r="I510" s="471"/>
      <c r="J510" s="500" t="str">
        <f>IF(OR($B499=AI510,$B499=AI511,$B499=AI512),"","Nej")</f>
        <v>Nej</v>
      </c>
      <c r="K510" s="493"/>
      <c r="L510" s="499"/>
      <c r="M510" s="296"/>
      <c r="N510" s="296"/>
      <c r="O510" s="301"/>
      <c r="P510" s="457"/>
      <c r="Q510" s="376"/>
      <c r="R510" s="376"/>
      <c r="S510" s="376"/>
      <c r="T510" s="473" t="e">
        <f t="shared" si="119"/>
        <v>#VALUE!</v>
      </c>
      <c r="U510" s="569" t="e">
        <f t="shared" si="120"/>
        <v>#VALUE!</v>
      </c>
      <c r="V510" s="473">
        <f t="shared" si="121"/>
        <v>0</v>
      </c>
      <c r="W510" s="468">
        <f t="shared" si="122"/>
        <v>0</v>
      </c>
      <c r="X510" s="468">
        <f t="shared" si="118"/>
        <v>0</v>
      </c>
      <c r="Y510" s="457"/>
      <c r="Z510" s="376" t="str">
        <f>IF(OR('1 Budgetskema (UDFYLDES)'!$B489="",'1 Budgetskema (UDFYLDES)'!$C489=""),"","Forsknings- og videnformidlingsinstitution")</f>
        <v/>
      </c>
      <c r="AA510" s="376"/>
      <c r="AB510" s="376" t="s">
        <v>93</v>
      </c>
      <c r="AC510" s="376" t="s">
        <v>85</v>
      </c>
      <c r="AD510" s="376" t="str">
        <f>IF('1 Budgetskema (UDFYLDES)'!$D489="","",IF(OR('1 Budgetskema (UDFYLDES)'!$D489="Forsknings- og videnformidlingsinstitution",'1 Budgetskema (UDFYLDES)'!$D489="Stor virksomhed"),"","Deltagelse i kvalitetsordninger"))</f>
        <v/>
      </c>
      <c r="AE510" s="376" t="str">
        <f>IF('1 Budgetskema (UDFYLDES)'!$D489="","",IF('1 Budgetskema (UDFYLDES)'!$D489="Forsknings- og videnformidlingsinstitution","","Gennemførlighedsundersøgelser"))</f>
        <v/>
      </c>
      <c r="AF510" s="462" t="str">
        <f>""</f>
        <v/>
      </c>
      <c r="AG510" s="457" t="str">
        <f>IF(NOT(ISERROR(MATCH("Selvfinansieret",B$499,0))),"",IF(NOT(ISERROR(MATCH(B$499,{"ABER"},0))),$AD510,IF(NOT(ISERROR(MATCH(B$499,{"GBER"},0))),$AE510,IF(NOT(ISERROR(MATCH(B$499,{"FIBER"},0))),$AF510,IF(NOT(ISERROR(MATCH(B$499,{"Ej statsstøtte"},0))),$AB510,IF(NOT(ISERROR(MATCH(B$499,{"De minimis (Landbrug)"},0))),$AC510,IF(NOT(ISERROR(MATCH(B$499,{"De minimis (Generel)"},0))),$AC510,IF(NOT(ISERROR(MATCH(B$499,{"De minimis (Fiskeri og akvakultur)"},0))),$AC510,""))))))))</f>
        <v/>
      </c>
      <c r="AH510" s="300" t="str">
        <f>IF('1 Budgetskema (UDFYLDES)'!$D489="","",IF(OR('1 Budgetskema (UDFYLDES)'!$D489="Forsknings- og videnformidlingsinstitution",'1 Budgetskema (UDFYLDES)'!$D489="Stor virksomhed"),$AI511,IF('1 Budgetskema (UDFYLDES)'!$D489="Offentlig institution",$AI512,"De minimis (Landbrug)")))</f>
        <v/>
      </c>
      <c r="AI510" s="247" t="s">
        <v>63</v>
      </c>
      <c r="AJ510" s="391"/>
      <c r="AK510" s="402"/>
      <c r="AL510" s="402"/>
      <c r="AM510" s="402"/>
      <c r="AN510" s="402"/>
      <c r="AO510" s="402"/>
      <c r="AP510" s="402"/>
      <c r="AQ510" s="402"/>
      <c r="AR510" s="402"/>
      <c r="AS510" s="402"/>
      <c r="AT510" s="402"/>
      <c r="AU510" s="402"/>
      <c r="AV510" s="402"/>
      <c r="AW510" s="402"/>
      <c r="AX510" s="402"/>
      <c r="AY510" s="402"/>
      <c r="AZ510" s="402"/>
      <c r="BA510" s="402"/>
      <c r="BB510" s="402"/>
      <c r="BC510" s="402"/>
      <c r="BD510" s="402"/>
      <c r="BE510" s="402"/>
      <c r="BF510" s="402"/>
      <c r="BG510" s="402"/>
      <c r="BH510" s="402"/>
      <c r="BI510" s="402"/>
      <c r="BJ510" s="402"/>
      <c r="BK510" s="402"/>
      <c r="BL510" s="402"/>
      <c r="BM510" s="402"/>
      <c r="BN510" s="402"/>
      <c r="BO510" s="402"/>
    </row>
    <row r="511" spans="1:67" ht="15.75" customHeight="1" thickBot="1">
      <c r="A511" s="269" t="s">
        <v>1</v>
      </c>
      <c r="B511" s="277">
        <f>IFERROR(IF(E511=0,0,X511),0)</f>
        <v>0</v>
      </c>
      <c r="C511" s="277">
        <f>IFERROR(E511-B511,0)</f>
        <v>0</v>
      </c>
      <c r="D511" s="277"/>
      <c r="E511" s="66">
        <f>'1 Budgetskema (UDFYLDES)'!B513</f>
        <v>0</v>
      </c>
      <c r="F511" s="68"/>
      <c r="G511" s="437"/>
      <c r="H511" s="489"/>
      <c r="I511" s="471"/>
      <c r="J511" s="500"/>
      <c r="K511" s="493"/>
      <c r="L511" s="499"/>
      <c r="M511" s="296"/>
      <c r="N511" s="296"/>
      <c r="O511" s="299"/>
      <c r="P511" s="457"/>
      <c r="Q511" s="376"/>
      <c r="R511" s="376"/>
      <c r="S511" s="376"/>
      <c r="T511" s="473" t="e">
        <f t="shared" si="119"/>
        <v>#VALUE!</v>
      </c>
      <c r="U511" s="569" t="e">
        <f t="shared" si="120"/>
        <v>#VALUE!</v>
      </c>
      <c r="V511" s="473">
        <f t="shared" si="121"/>
        <v>0</v>
      </c>
      <c r="W511" s="468">
        <f t="shared" si="122"/>
        <v>0</v>
      </c>
      <c r="X511" s="468">
        <f t="shared" si="118"/>
        <v>0</v>
      </c>
      <c r="Y511" s="457"/>
      <c r="Z511" s="376" t="str">
        <f>IF(OR('1 Budgetskema (UDFYLDES)'!$B489="",'1 Budgetskema (UDFYLDES)'!$C489=""),"","Offentlig institution")</f>
        <v/>
      </c>
      <c r="AA511" s="376"/>
      <c r="AB511" s="376" t="s">
        <v>360</v>
      </c>
      <c r="AC511" s="376" t="s">
        <v>384</v>
      </c>
      <c r="AD511" s="376" t="str">
        <f>IF('1 Budgetskema (UDFYLDES)'!$D489="","",IF(OR('1 Budgetskema (UDFYLDES)'!$D489="Forsknings- og videnformidlingsinstitution",'1 Budgetskema (UDFYLDES)'!$D489="Stor virksomhed"),"","Ny Deltagelse i kvalitetsordninger"))</f>
        <v/>
      </c>
      <c r="AE511" s="376" t="str">
        <f>IF('1 Budgetskema (UDFYLDES)'!$D489="","",IF('1 Budgetskema (UDFYLDES)'!$D489="Forsknings- og videnformidlingsinstitution","","Uddannelse"))</f>
        <v/>
      </c>
      <c r="AF511" s="462" t="str">
        <f>""</f>
        <v/>
      </c>
      <c r="AG511" s="457" t="str">
        <f>IF(NOT(ISERROR(MATCH("Selvfinansieret",B$499,0))),"",IF(NOT(ISERROR(MATCH(B$499,{"ABER"},0))),$AD511,IF(NOT(ISERROR(MATCH(B$499,{"GBER"},0))),$AE511,IF(NOT(ISERROR(MATCH(B$499,{"FIBER"},0))),$AF511,IF(NOT(ISERROR(MATCH(B$499,{"Ej statsstøtte"},0))),$AB511,IF(NOT(ISERROR(MATCH(B$499,{"De minimis (Landbrug)"},0))),$AC511,IF(NOT(ISERROR(MATCH(B$499,{"De minimis (Generel)"},0))),$AC511,IF(NOT(ISERROR(MATCH(B$499,{"De minimis (Fiskeri og akvakultur)"},0))),$AC511,""))))))))</f>
        <v/>
      </c>
      <c r="AH511" s="300" t="str">
        <f>IF('1 Budgetskema (UDFYLDES)'!$D489="","",IF(OR('1 Budgetskema (UDFYLDES)'!$D489="Forsknings- og videnformidlingsinstitution",'1 Budgetskema (UDFYLDES)'!$D489="Stor virksomhed"),$AI512,IF('1 Budgetskema (UDFYLDES)'!$D489="Offentlig institution",$AI514,"De minimis (Generel)")))</f>
        <v/>
      </c>
      <c r="AI511" s="247" t="s">
        <v>397</v>
      </c>
      <c r="AJ511" s="391"/>
      <c r="AK511" s="402"/>
      <c r="AL511" s="402"/>
      <c r="AM511" s="402"/>
      <c r="AN511" s="402"/>
      <c r="AO511" s="402"/>
      <c r="AP511" s="402"/>
      <c r="AQ511" s="402"/>
      <c r="AR511" s="402"/>
      <c r="AS511" s="402"/>
      <c r="AT511" s="402"/>
      <c r="AU511" s="402"/>
      <c r="AV511" s="402"/>
      <c r="AW511" s="402"/>
      <c r="AX511" s="402"/>
      <c r="AY511" s="402"/>
      <c r="AZ511" s="402"/>
      <c r="BA511" s="402"/>
      <c r="BB511" s="402"/>
      <c r="BC511" s="402"/>
      <c r="BD511" s="402"/>
      <c r="BE511" s="402"/>
      <c r="BF511" s="402"/>
      <c r="BG511" s="402"/>
      <c r="BH511" s="402"/>
      <c r="BI511" s="402"/>
      <c r="BJ511" s="402"/>
      <c r="BK511" s="402"/>
      <c r="BL511" s="402"/>
      <c r="BM511" s="402"/>
      <c r="BN511" s="402"/>
      <c r="BO511" s="402"/>
    </row>
    <row r="512" spans="1:67" ht="15.75" customHeight="1" thickBot="1">
      <c r="A512" s="177" t="s">
        <v>0</v>
      </c>
      <c r="B512" s="551">
        <f>IF(B510+B511&lt;=0,0,B510+B511)</f>
        <v>0</v>
      </c>
      <c r="C512" s="551">
        <f>IF(C510+C511&lt;=0,0,C510+C511)</f>
        <v>0</v>
      </c>
      <c r="D512" s="279"/>
      <c r="E512" s="273">
        <f>SUM(E503+E504+E505+E506-E507-E508+E509)+E511</f>
        <v>0</v>
      </c>
      <c r="F512" s="264"/>
      <c r="G512" s="429"/>
      <c r="H512" s="489"/>
      <c r="I512" s="471"/>
      <c r="J512" s="501"/>
      <c r="K512" s="502"/>
      <c r="L512" s="503"/>
      <c r="M512" s="296"/>
      <c r="N512" s="296"/>
      <c r="O512" s="301"/>
      <c r="P512" s="457"/>
      <c r="Q512" s="376"/>
      <c r="R512" s="376"/>
      <c r="S512" s="376"/>
      <c r="T512" s="473" t="e">
        <f t="shared" si="119"/>
        <v>#VALUE!</v>
      </c>
      <c r="U512" s="569" t="e">
        <f t="shared" si="120"/>
        <v>#VALUE!</v>
      </c>
      <c r="V512" s="473">
        <f t="shared" si="121"/>
        <v>0</v>
      </c>
      <c r="W512" s="473"/>
      <c r="X512" s="468">
        <f t="shared" si="118"/>
        <v>0</v>
      </c>
      <c r="Y512" s="457"/>
      <c r="Z512" s="286"/>
      <c r="AA512" s="286"/>
      <c r="AB512" s="376" t="str">
        <f>""</f>
        <v/>
      </c>
      <c r="AC512" s="376" t="s">
        <v>95</v>
      </c>
      <c r="AD512" s="376" t="str">
        <f>""</f>
        <v/>
      </c>
      <c r="AE512" s="376" t="str">
        <f>IF('1 Budgetskema (UDFYLDES)'!$D489="","",IF('1 Budgetskema (UDFYLDES)'!$D489="Forsknings- og videnformidlingsinstitution","","Støtte til innovationsklynger"))</f>
        <v/>
      </c>
      <c r="AF512" s="462" t="str">
        <f>""</f>
        <v/>
      </c>
      <c r="AG512" s="457" t="str">
        <f>IF(NOT(ISERROR(MATCH("Selvfinansieret",B$499,0))),"",IF(NOT(ISERROR(MATCH(B$499,{"ABER"},0))),$AD512,IF(NOT(ISERROR(MATCH(B$499,{"GBER"},0))),$AE512,IF(NOT(ISERROR(MATCH(B$499,{"FIBER"},0))),$AF512,IF(NOT(ISERROR(MATCH(B$499,{"Ej statsstøtte"},0))),$AB512,IF(NOT(ISERROR(MATCH(B$499,{"De minimis (Landbrug)"},0))),$AC512,IF(NOT(ISERROR(MATCH(B$499,{"De minimis (Generel)"},0))),$AC512,IF(NOT(ISERROR(MATCH(B$499,{"De minimis (Fiskeri og akvakultur)"},0))),$AC512,""))))))))</f>
        <v/>
      </c>
      <c r="AH512" s="300" t="str">
        <f>IF(OR('1 Budgetskema (UDFYLDES)'!$D489="",'1 Budgetskema (UDFYLDES)'!$D489="Offentlig institution"),"",IF(OR('1 Budgetskema (UDFYLDES)'!$D489="Forsknings- og videnformidlingsinstitution",'1 Budgetskema (UDFYLDES)'!$D489="Stor virksomhed"),$AI514,"De minimis (Fiskeri og akvakultur)"))</f>
        <v/>
      </c>
      <c r="AI512" s="247" t="s">
        <v>64</v>
      </c>
      <c r="AJ512" s="391"/>
      <c r="AK512" s="402"/>
      <c r="AL512" s="402"/>
      <c r="AM512" s="402"/>
      <c r="AN512" s="402"/>
      <c r="AO512" s="402"/>
      <c r="AP512" s="402"/>
      <c r="AQ512" s="402"/>
      <c r="AR512" s="402"/>
      <c r="AS512" s="402"/>
      <c r="AT512" s="402"/>
      <c r="AU512" s="402"/>
      <c r="AV512" s="402"/>
      <c r="AW512" s="402"/>
      <c r="AX512" s="402"/>
      <c r="AY512" s="402"/>
      <c r="AZ512" s="402"/>
      <c r="BA512" s="402"/>
      <c r="BB512" s="402"/>
      <c r="BC512" s="402"/>
      <c r="BD512" s="402"/>
      <c r="BE512" s="402"/>
      <c r="BF512" s="402"/>
      <c r="BG512" s="402"/>
      <c r="BH512" s="402"/>
      <c r="BI512" s="402"/>
      <c r="BJ512" s="402"/>
      <c r="BK512" s="402"/>
      <c r="BL512" s="402"/>
      <c r="BM512" s="402"/>
      <c r="BN512" s="402"/>
      <c r="BO512" s="402"/>
    </row>
    <row r="513" spans="1:67" s="2" customFormat="1" ht="15.75" thickBot="1">
      <c r="A513" s="549" t="s">
        <v>426</v>
      </c>
      <c r="B513" s="280">
        <f>B512</f>
        <v>0</v>
      </c>
      <c r="C513" s="552">
        <f>'1 Budgetskema (UDFYLDES)'!E491</f>
        <v>0</v>
      </c>
      <c r="D513" s="552">
        <f>'1 Budgetskema (UDFYLDES)'!F491</f>
        <v>0</v>
      </c>
      <c r="E513" s="283">
        <f>SUM(B503+B504+B505+B506-B507-B508+B509)</f>
        <v>0</v>
      </c>
      <c r="F513" s="189"/>
      <c r="G513" s="430"/>
      <c r="H513" s="430"/>
      <c r="I513" s="474"/>
      <c r="J513" s="493" t="s">
        <v>430</v>
      </c>
      <c r="K513" s="299"/>
      <c r="L513" s="299"/>
      <c r="M513" s="299"/>
      <c r="N513" s="299"/>
      <c r="O513" s="301"/>
      <c r="P513" s="457"/>
      <c r="Q513" s="376"/>
      <c r="R513" s="376"/>
      <c r="S513" s="376"/>
      <c r="T513" s="473"/>
      <c r="U513" s="473"/>
      <c r="V513" s="473"/>
      <c r="W513" s="473"/>
      <c r="X513" s="468"/>
      <c r="Y513" s="457"/>
      <c r="Z513" s="300"/>
      <c r="AA513" s="300"/>
      <c r="AB513" s="376" t="str">
        <f>""</f>
        <v/>
      </c>
      <c r="AC513" s="376" t="s">
        <v>86</v>
      </c>
      <c r="AD513" s="462" t="str">
        <f>""</f>
        <v/>
      </c>
      <c r="AE513" s="376" t="str">
        <f>IF('1 Budgetskema (UDFYLDES)'!$D489="","",IF(OR('1 Budgetskema (UDFYLDES)'!$D489="Forsknings- og videnformidlingsinstitution",'1 Budgetskema (UDFYLDES)'!$D489="Stor virksomhed"),"","Konsulentbistand"))</f>
        <v/>
      </c>
      <c r="AF513" s="462" t="str">
        <f>""</f>
        <v/>
      </c>
      <c r="AG513" s="457" t="str">
        <f>IF(NOT(ISERROR(MATCH("Selvfinansieret",B$499,0))),"",IF(NOT(ISERROR(MATCH(B$499,{"ABER"},0))),$AD513,IF(NOT(ISERROR(MATCH(B$499,{"GBER"},0))),$AE513,IF(NOT(ISERROR(MATCH(B$499,{"FIBER"},0))),$AF513,IF(NOT(ISERROR(MATCH(B$499,{"Ej statsstøtte"},0))),$AB513,IF(NOT(ISERROR(MATCH(B$499,{"De minimis (Landbrug)"},0))),$AC513,IF(NOT(ISERROR(MATCH(B$499,{"De minimis (Generel)"},0))),$AC513,IF(NOT(ISERROR(MATCH(B$499,{"De minimis (Fiskeri og akvakultur)"},0))),$AC513,""))))))))</f>
        <v/>
      </c>
      <c r="AH513" s="300" t="str">
        <f>IF(OR('1 Budgetskema (UDFYLDES)'!$D489="",'1 Budgetskema (UDFYLDES)'!$D489="Offentlig institution",'1 Budgetskema (UDFYLDES)'!$D489="Forsknings- og videnformidlingsinstitution",'1 Budgetskema (UDFYLDES)'!$D489="Stor virksomhed"),"","Selvfinansieret")</f>
        <v/>
      </c>
      <c r="AI513" s="247" t="s">
        <v>115</v>
      </c>
      <c r="AJ513" s="391"/>
      <c r="AK513" s="402"/>
      <c r="AL513" s="402"/>
      <c r="AM513" s="402"/>
      <c r="AN513" s="402"/>
      <c r="AO513" s="402"/>
      <c r="AP513" s="402"/>
      <c r="AQ513" s="402"/>
      <c r="AR513" s="402"/>
      <c r="AS513" s="402"/>
      <c r="AT513" s="402"/>
      <c r="AU513" s="402"/>
      <c r="AV513" s="402"/>
      <c r="AW513" s="402"/>
      <c r="AX513" s="402"/>
      <c r="AY513" s="402"/>
      <c r="AZ513" s="402"/>
      <c r="BA513" s="402"/>
      <c r="BB513" s="402"/>
      <c r="BC513" s="402"/>
      <c r="BD513" s="402"/>
      <c r="BE513" s="402"/>
      <c r="BF513" s="402"/>
      <c r="BG513" s="402"/>
      <c r="BH513" s="402"/>
      <c r="BI513" s="402"/>
      <c r="BJ513" s="402"/>
      <c r="BK513" s="402"/>
      <c r="BL513" s="402"/>
      <c r="BM513" s="402"/>
      <c r="BN513" s="402"/>
      <c r="BO513" s="402"/>
    </row>
    <row r="514" spans="1:67" s="2" customFormat="1" ht="15.75" thickBot="1">
      <c r="A514" s="393"/>
      <c r="B514" s="394"/>
      <c r="C514" s="394"/>
      <c r="D514" s="394"/>
      <c r="E514" s="408"/>
      <c r="F514" s="407"/>
      <c r="G514" s="430"/>
      <c r="H514" s="430"/>
      <c r="I514" s="474"/>
      <c r="J514" s="299" t="b">
        <f>OR(AND('1 Budgetskema (UDFYLDES)'!A489&gt;1,'1 Budgetskema (UDFYLDES)'!A489&lt;1000000000),'1 Budgetskema (UDFYLDES)'!A489&gt;9999999999)</f>
        <v>0</v>
      </c>
      <c r="K514" s="299"/>
      <c r="L514" s="299"/>
      <c r="M514" s="299"/>
      <c r="N514" s="299"/>
      <c r="O514" s="301"/>
      <c r="P514" s="457"/>
      <c r="Q514" s="376"/>
      <c r="R514" s="376"/>
      <c r="S514" s="376"/>
      <c r="T514" s="473"/>
      <c r="U514" s="473"/>
      <c r="V514" s="473"/>
      <c r="W514" s="473"/>
      <c r="X514" s="468"/>
      <c r="Y514" s="457"/>
      <c r="Z514" s="285"/>
      <c r="AA514" s="291"/>
      <c r="AB514" s="286" t="str">
        <f>""</f>
        <v/>
      </c>
      <c r="AC514" s="376" t="s">
        <v>87</v>
      </c>
      <c r="AD514" s="247" t="str">
        <f>""</f>
        <v/>
      </c>
      <c r="AE514" s="376" t="str">
        <f>IF('1 Budgetskema (UDFYLDES)'!$D489="","",IF(OR('1 Budgetskema (UDFYLDES)'!$D489="Forsknings- og videnformidlingsinstitution",'1 Budgetskema (UDFYLDES)'!$D489="Stor virksomhed"),"","Deltagelse i messer"))</f>
        <v/>
      </c>
      <c r="AF514" s="462" t="str">
        <f>""</f>
        <v/>
      </c>
      <c r="AG514" s="457" t="str">
        <f>IF(NOT(ISERROR(MATCH("Selvfinansieret",B$499,0))),"",IF(NOT(ISERROR(MATCH(B$499,{"ABER"},0))),$AD514,IF(NOT(ISERROR(MATCH(B$499,{"GBER"},0))),$AE514,IF(NOT(ISERROR(MATCH(B$499,{"FIBER"},0))),$AF514,IF(NOT(ISERROR(MATCH(B$499,{"Ej statsstøtte"},0))),$AB514,IF(NOT(ISERROR(MATCH(B$499,{"De minimis (Landbrug)"},0))),$AC514,IF(NOT(ISERROR(MATCH(B$499,{"De minimis (Generel)"},0))),$AC514,IF(NOT(ISERROR(MATCH(B$499,{"De minimis (Fiskeri og akvakultur)"},0))),$AC514,""))))))))</f>
        <v/>
      </c>
      <c r="AH514" s="300"/>
      <c r="AI514" s="247" t="s">
        <v>107</v>
      </c>
      <c r="AJ514" s="391"/>
      <c r="AK514" s="402"/>
      <c r="AL514" s="402"/>
      <c r="AM514" s="402"/>
      <c r="AN514" s="402"/>
      <c r="AO514" s="402"/>
      <c r="AP514" s="402"/>
      <c r="AQ514" s="402"/>
      <c r="AR514" s="402"/>
      <c r="AS514" s="402"/>
      <c r="AT514" s="402"/>
      <c r="AU514" s="402"/>
      <c r="AV514" s="402"/>
      <c r="AW514" s="402"/>
      <c r="AX514" s="402"/>
      <c r="AY514" s="402"/>
      <c r="AZ514" s="402"/>
      <c r="BA514" s="402"/>
      <c r="BB514" s="402"/>
      <c r="BC514" s="402"/>
      <c r="BD514" s="402"/>
      <c r="BE514" s="402"/>
      <c r="BF514" s="402"/>
      <c r="BG514" s="402"/>
      <c r="BH514" s="402"/>
      <c r="BI514" s="402"/>
      <c r="BJ514" s="402"/>
      <c r="BK514" s="402"/>
      <c r="BL514" s="402"/>
      <c r="BM514" s="402"/>
      <c r="BN514" s="402"/>
      <c r="BO514" s="402"/>
    </row>
    <row r="515" spans="1:67" s="2" customFormat="1" ht="15">
      <c r="A515" s="396"/>
      <c r="B515" s="397"/>
      <c r="C515" s="397"/>
      <c r="D515" s="397"/>
      <c r="E515" s="523" t="s">
        <v>402</v>
      </c>
      <c r="F515" s="271" t="str">
        <f>F500</f>
        <v/>
      </c>
      <c r="G515" s="430"/>
      <c r="H515" s="430"/>
      <c r="I515" s="474"/>
      <c r="J515" s="474"/>
      <c r="K515" s="299"/>
      <c r="L515" s="299"/>
      <c r="M515" s="299"/>
      <c r="N515" s="299"/>
      <c r="O515" s="299"/>
      <c r="P515" s="301"/>
      <c r="Q515" s="376"/>
      <c r="R515" s="376"/>
      <c r="S515" s="376"/>
      <c r="T515" s="473"/>
      <c r="U515" s="473"/>
      <c r="V515" s="473"/>
      <c r="W515" s="473"/>
      <c r="X515" s="473"/>
      <c r="Y515" s="457"/>
      <c r="Z515" s="457"/>
      <c r="AA515" s="247"/>
      <c r="AB515" s="286" t="str">
        <f>""</f>
        <v/>
      </c>
      <c r="AC515" s="376" t="s">
        <v>97</v>
      </c>
      <c r="AD515" s="247" t="str">
        <f>""</f>
        <v/>
      </c>
      <c r="AE515" s="247" t="str">
        <f>""</f>
        <v/>
      </c>
      <c r="AF515" s="462" t="str">
        <f>""</f>
        <v/>
      </c>
      <c r="AG515" s="457" t="str">
        <f>IF(NOT(ISERROR(MATCH("Selvfinansieret",B$499,0))),"",IF(NOT(ISERROR(MATCH(B$499,{"ABER"},0))),$AD515,IF(NOT(ISERROR(MATCH(B$499,{"GBER"},0))),$AE515,IF(NOT(ISERROR(MATCH(B$499,{"FIBER"},0))),$AF515,IF(NOT(ISERROR(MATCH(B$499,{"Ej statsstøtte"},0))),$AB515,IF(NOT(ISERROR(MATCH(B$499,{"De minimis (Landbrug)"},0))),$AC515,IF(NOT(ISERROR(MATCH(B$499,{"De minimis (Generel)"},0))),$AC515,IF(NOT(ISERROR(MATCH(B$499,{"De minimis (Fiskeri og akvakultur)"},0))),$AC515,""))))))))</f>
        <v/>
      </c>
      <c r="AH515" s="247"/>
      <c r="AI515" s="247"/>
      <c r="AJ515" s="391"/>
      <c r="AK515" s="402"/>
      <c r="AL515" s="402"/>
      <c r="AM515" s="402"/>
      <c r="AN515" s="402"/>
      <c r="AO515" s="402"/>
      <c r="AP515" s="402"/>
      <c r="AQ515" s="402"/>
      <c r="AR515" s="402"/>
      <c r="AS515" s="402"/>
      <c r="AT515" s="402"/>
      <c r="AU515" s="402"/>
      <c r="AV515" s="402"/>
      <c r="AW515" s="402"/>
      <c r="AX515" s="402"/>
      <c r="AY515" s="402"/>
      <c r="AZ515" s="402"/>
      <c r="BA515" s="402"/>
      <c r="BB515" s="402"/>
      <c r="BC515" s="402"/>
      <c r="BD515" s="402"/>
      <c r="BE515" s="402"/>
      <c r="BF515" s="402"/>
      <c r="BG515" s="402"/>
      <c r="BH515" s="402"/>
      <c r="BI515" s="402"/>
      <c r="BJ515" s="402"/>
      <c r="BK515" s="402"/>
      <c r="BL515" s="402"/>
      <c r="BM515" s="402"/>
      <c r="BN515" s="402"/>
      <c r="BO515" s="402"/>
    </row>
    <row r="516" spans="1:67" s="2" customFormat="1" ht="15">
      <c r="A516" s="396"/>
      <c r="B516" s="397"/>
      <c r="C516" s="397"/>
      <c r="D516" s="397"/>
      <c r="E516" s="524" t="s">
        <v>405</v>
      </c>
      <c r="F516" s="272" t="str">
        <f>IFERROR(IF(G501="",G502,IF(G501&lt;=0,0,IF(AND(G501&lt;F501,G502&lt;F501,G501&gt;0,G502&gt;0),(F501-(F501-G501)-(F501-G502)),G501))),"")</f>
        <v/>
      </c>
      <c r="G516" s="430"/>
      <c r="H516" s="430"/>
      <c r="I516" s="474"/>
      <c r="J516" s="474"/>
      <c r="K516" s="299"/>
      <c r="L516" s="299"/>
      <c r="M516" s="299"/>
      <c r="N516" s="299"/>
      <c r="O516" s="299"/>
      <c r="P516" s="301"/>
      <c r="Q516" s="376"/>
      <c r="R516" s="376"/>
      <c r="S516" s="376"/>
      <c r="T516" s="473"/>
      <c r="U516" s="473"/>
      <c r="V516" s="473"/>
      <c r="W516" s="473"/>
      <c r="X516" s="473"/>
      <c r="Y516" s="457"/>
      <c r="Z516" s="247"/>
      <c r="AA516" s="247"/>
      <c r="AB516" s="286" t="str">
        <f>""</f>
        <v/>
      </c>
      <c r="AC516" s="376" t="s">
        <v>109</v>
      </c>
      <c r="AD516" s="247" t="str">
        <f>""</f>
        <v/>
      </c>
      <c r="AE516" s="247" t="str">
        <f>""</f>
        <v/>
      </c>
      <c r="AF516" s="462" t="str">
        <f>""</f>
        <v/>
      </c>
      <c r="AG516" s="457" t="str">
        <f>IF(NOT(ISERROR(MATCH("Selvfinansieret",B$499,0))),"",IF(NOT(ISERROR(MATCH(B$499,{"ABER"},0))),$AD516,IF(NOT(ISERROR(MATCH(B$499,{"GBER"},0))),$AE516,IF(NOT(ISERROR(MATCH(B$499,{"FIBER"},0))),$AF516,IF(NOT(ISERROR(MATCH(B$499,{"Ej statsstøtte"},0))),$AB516,IF(NOT(ISERROR(MATCH(B$499,{"De minimis (Landbrug)"},0))),$AC516,IF(NOT(ISERROR(MATCH(B$499,{"De minimis (Generel)"},0))),$AC516,IF(NOT(ISERROR(MATCH(B$499,{"De minimis (Fiskeri og akvakultur)"},0))),$AC516,""))))))))</f>
        <v/>
      </c>
      <c r="AH516" s="247"/>
      <c r="AI516" s="247"/>
      <c r="AJ516" s="391"/>
      <c r="AK516" s="402"/>
      <c r="AL516" s="402"/>
      <c r="AM516" s="402"/>
      <c r="AN516" s="402"/>
      <c r="AO516" s="402"/>
      <c r="AP516" s="402"/>
      <c r="AQ516" s="402"/>
      <c r="AR516" s="402"/>
      <c r="AS516" s="402"/>
      <c r="AT516" s="402"/>
      <c r="AU516" s="402"/>
      <c r="AV516" s="402"/>
      <c r="AW516" s="402"/>
      <c r="AX516" s="402"/>
      <c r="AY516" s="402"/>
      <c r="AZ516" s="402"/>
      <c r="BA516" s="402"/>
      <c r="BB516" s="402"/>
      <c r="BC516" s="402"/>
      <c r="BD516" s="402"/>
      <c r="BE516" s="402"/>
      <c r="BF516" s="402"/>
      <c r="BG516" s="402"/>
      <c r="BH516" s="402"/>
      <c r="BI516" s="402"/>
      <c r="BJ516" s="402"/>
      <c r="BK516" s="402"/>
      <c r="BL516" s="402"/>
      <c r="BM516" s="402"/>
      <c r="BN516" s="402"/>
      <c r="BO516" s="402"/>
    </row>
    <row r="517" spans="1:67" ht="15">
      <c r="A517" s="406"/>
      <c r="B517" s="400"/>
      <c r="C517" s="400"/>
      <c r="D517" s="400"/>
      <c r="E517" s="525" t="s">
        <v>404</v>
      </c>
      <c r="F517" s="265" t="str">
        <f>IF($F498="","",IF($F498="Forsknings- og videnformidlingsinstitution",0.44,0.3))</f>
        <v/>
      </c>
      <c r="G517" s="431"/>
      <c r="H517" s="431"/>
      <c r="I517" s="475"/>
      <c r="J517" s="475"/>
      <c r="K517" s="304"/>
      <c r="L517" s="304"/>
      <c r="M517" s="304"/>
      <c r="N517" s="304"/>
      <c r="O517" s="304"/>
      <c r="P517" s="457"/>
      <c r="Q517" s="376"/>
      <c r="R517" s="376"/>
      <c r="S517" s="376"/>
      <c r="T517" s="473"/>
      <c r="U517" s="473"/>
      <c r="V517" s="473"/>
      <c r="W517" s="473"/>
      <c r="X517" s="473"/>
      <c r="Y517" s="247"/>
      <c r="Z517" s="247"/>
      <c r="AA517" s="247"/>
      <c r="AB517" s="247"/>
      <c r="AC517" s="247"/>
      <c r="AD517" s="247"/>
      <c r="AE517" s="247"/>
      <c r="AF517" s="247"/>
      <c r="AG517" s="247"/>
      <c r="AH517" s="247"/>
      <c r="AI517" s="247"/>
      <c r="AJ517" s="391"/>
      <c r="AK517" s="402"/>
      <c r="AL517" s="402"/>
      <c r="AM517" s="402"/>
      <c r="AN517" s="402"/>
      <c r="AO517" s="402"/>
      <c r="AP517" s="402"/>
      <c r="AQ517" s="402"/>
      <c r="AR517" s="402"/>
      <c r="AS517" s="402"/>
      <c r="AT517" s="402"/>
      <c r="AU517" s="402"/>
      <c r="AV517" s="402"/>
      <c r="AW517" s="402"/>
      <c r="AX517" s="402"/>
      <c r="AY517" s="402"/>
      <c r="AZ517" s="402"/>
      <c r="BA517" s="402"/>
      <c r="BB517" s="402"/>
      <c r="BC517" s="402"/>
      <c r="BD517" s="402"/>
      <c r="BE517" s="402"/>
      <c r="BF517" s="402"/>
      <c r="BG517" s="402"/>
      <c r="BH517" s="402"/>
      <c r="BI517" s="402"/>
      <c r="BJ517" s="402"/>
      <c r="BK517" s="402"/>
      <c r="BL517" s="402"/>
      <c r="BM517" s="402"/>
      <c r="BN517" s="402"/>
      <c r="BO517" s="402"/>
    </row>
    <row r="518" spans="1:67" ht="15.75" thickBot="1">
      <c r="A518" s="447" t="s">
        <v>51</v>
      </c>
      <c r="B518" s="448">
        <f>IFERROR(E512/$E$15,0)</f>
        <v>0</v>
      </c>
      <c r="C518" s="400"/>
      <c r="D518" s="400"/>
      <c r="E518" s="526" t="s">
        <v>403</v>
      </c>
      <c r="F518" s="266">
        <f>'1 Budgetskema (UDFYLDES)'!$C513</f>
        <v>0</v>
      </c>
      <c r="G518" s="431"/>
      <c r="H518" s="431"/>
      <c r="I518" s="475"/>
      <c r="J518" s="475"/>
      <c r="K518" s="304"/>
      <c r="L518" s="304"/>
      <c r="M518" s="304"/>
      <c r="N518" s="304"/>
      <c r="O518" s="304"/>
      <c r="P518" s="457"/>
      <c r="Q518" s="376"/>
      <c r="R518" s="376"/>
      <c r="S518" s="376"/>
      <c r="T518" s="473"/>
      <c r="U518" s="473"/>
      <c r="V518" s="473"/>
      <c r="W518" s="473"/>
      <c r="X518" s="473"/>
      <c r="Y518" s="247"/>
      <c r="Z518" s="247"/>
      <c r="AA518" s="247"/>
      <c r="AB518" s="247"/>
      <c r="AC518" s="247"/>
      <c r="AD518" s="247"/>
      <c r="AE518" s="247"/>
      <c r="AF518" s="247"/>
      <c r="AG518" s="247"/>
      <c r="AH518" s="247"/>
      <c r="AI518" s="247"/>
      <c r="AJ518" s="391"/>
      <c r="AK518" s="402"/>
      <c r="AL518" s="402"/>
      <c r="AM518" s="402"/>
      <c r="AN518" s="402"/>
      <c r="AO518" s="402"/>
      <c r="AP518" s="402"/>
      <c r="AQ518" s="402"/>
      <c r="AR518" s="402"/>
      <c r="AS518" s="402"/>
      <c r="AT518" s="402"/>
      <c r="AU518" s="402"/>
      <c r="AV518" s="402"/>
      <c r="AW518" s="402"/>
      <c r="AX518" s="402"/>
      <c r="AY518" s="402"/>
      <c r="AZ518" s="402"/>
      <c r="BA518" s="402"/>
      <c r="BB518" s="402"/>
      <c r="BC518" s="402"/>
      <c r="BD518" s="402"/>
      <c r="BE518" s="402"/>
      <c r="BF518" s="402"/>
      <c r="BG518" s="402"/>
      <c r="BH518" s="402"/>
      <c r="BI518" s="402"/>
      <c r="BJ518" s="402"/>
      <c r="BK518" s="402"/>
      <c r="BL518" s="402"/>
      <c r="BM518" s="402"/>
      <c r="BN518" s="402"/>
      <c r="BO518" s="402"/>
    </row>
    <row r="519" spans="1:67" ht="15.75" thickBot="1">
      <c r="A519" s="398"/>
      <c r="B519" s="399"/>
      <c r="C519" s="391"/>
      <c r="D519" s="391"/>
      <c r="E519" s="409"/>
      <c r="F519" s="391"/>
      <c r="G519" s="431"/>
      <c r="H519" s="431"/>
      <c r="I519" s="475"/>
      <c r="J519" s="475"/>
      <c r="K519" s="304"/>
      <c r="L519" s="304"/>
      <c r="M519" s="304"/>
      <c r="N519" s="304"/>
      <c r="O519" s="304"/>
      <c r="P519" s="457"/>
      <c r="Q519" s="376"/>
      <c r="R519" s="376"/>
      <c r="S519" s="376"/>
      <c r="T519" s="473"/>
      <c r="U519" s="473"/>
      <c r="V519" s="473"/>
      <c r="W519" s="473"/>
      <c r="X519" s="473"/>
      <c r="Y519" s="247"/>
      <c r="Z519" s="247"/>
      <c r="AA519" s="247"/>
      <c r="AB519" s="247"/>
      <c r="AC519" s="376"/>
      <c r="AD519" s="247"/>
      <c r="AE519" s="247"/>
      <c r="AF519" s="247"/>
      <c r="AG519" s="247"/>
      <c r="AH519" s="247"/>
      <c r="AI519" s="247"/>
      <c r="AJ519" s="391"/>
      <c r="AK519" s="402"/>
      <c r="AL519" s="402"/>
      <c r="AM519" s="402"/>
      <c r="AN519" s="402"/>
      <c r="AO519" s="402"/>
      <c r="AP519" s="402"/>
      <c r="AQ519" s="402"/>
      <c r="AR519" s="402"/>
      <c r="AS519" s="402"/>
      <c r="AT519" s="402"/>
      <c r="AU519" s="402"/>
      <c r="AV519" s="402"/>
      <c r="AW519" s="402"/>
      <c r="AX519" s="402"/>
      <c r="AY519" s="402"/>
      <c r="AZ519" s="402"/>
      <c r="BA519" s="402"/>
      <c r="BB519" s="402"/>
      <c r="BC519" s="402"/>
      <c r="BD519" s="402"/>
      <c r="BE519" s="402"/>
      <c r="BF519" s="402"/>
      <c r="BG519" s="402"/>
      <c r="BH519" s="402"/>
      <c r="BI519" s="402"/>
      <c r="BJ519" s="402"/>
      <c r="BK519" s="402"/>
      <c r="BL519" s="402"/>
      <c r="BM519" s="402"/>
      <c r="BN519" s="402"/>
      <c r="BO519" s="402"/>
    </row>
    <row r="520" spans="1:67" ht="15" hidden="1">
      <c r="A520" s="398"/>
      <c r="B520" s="399"/>
      <c r="C520" s="391"/>
      <c r="D520" s="391"/>
      <c r="E520" s="409"/>
      <c r="F520" s="391"/>
      <c r="G520" s="431"/>
      <c r="H520" s="431"/>
      <c r="I520" s="475"/>
      <c r="J520" s="475"/>
      <c r="K520" s="304"/>
      <c r="L520" s="304"/>
      <c r="M520" s="304"/>
      <c r="N520" s="304"/>
      <c r="O520" s="304"/>
      <c r="P520" s="457"/>
      <c r="Q520" s="376"/>
      <c r="R520" s="376"/>
      <c r="S520" s="376"/>
      <c r="T520" s="473"/>
      <c r="U520" s="473"/>
      <c r="V520" s="473"/>
      <c r="W520" s="473"/>
      <c r="X520" s="473"/>
      <c r="Y520" s="247"/>
      <c r="Z520" s="247"/>
      <c r="AA520" s="247"/>
      <c r="AB520" s="247"/>
      <c r="AC520" s="376"/>
      <c r="AD520" s="247"/>
      <c r="AE520" s="247"/>
      <c r="AF520" s="247"/>
      <c r="AG520" s="247"/>
      <c r="AH520" s="247"/>
      <c r="AI520" s="247"/>
      <c r="AJ520" s="391"/>
      <c r="AK520" s="402"/>
      <c r="AL520" s="402"/>
      <c r="AM520" s="402"/>
      <c r="AN520" s="402"/>
      <c r="AO520" s="402"/>
      <c r="AP520" s="402"/>
      <c r="AQ520" s="402"/>
      <c r="AR520" s="402"/>
      <c r="AS520" s="402"/>
      <c r="AT520" s="402"/>
      <c r="AU520" s="402"/>
      <c r="AV520" s="402"/>
      <c r="AW520" s="402"/>
      <c r="AX520" s="402"/>
      <c r="AY520" s="402"/>
      <c r="AZ520" s="402"/>
      <c r="BA520" s="402"/>
      <c r="BB520" s="402"/>
      <c r="BC520" s="402"/>
      <c r="BD520" s="402"/>
      <c r="BE520" s="402"/>
      <c r="BF520" s="402"/>
      <c r="BG520" s="402"/>
      <c r="BH520" s="402"/>
      <c r="BI520" s="402"/>
      <c r="BJ520" s="402"/>
      <c r="BK520" s="402"/>
      <c r="BL520" s="402"/>
      <c r="BM520" s="402"/>
      <c r="BN520" s="402"/>
      <c r="BO520" s="402"/>
    </row>
    <row r="521" spans="1:67" ht="15" hidden="1">
      <c r="A521" s="398"/>
      <c r="B521" s="399"/>
      <c r="C521" s="391"/>
      <c r="D521" s="391"/>
      <c r="E521" s="409"/>
      <c r="F521" s="391"/>
      <c r="G521" s="431"/>
      <c r="H521" s="431"/>
      <c r="I521" s="475"/>
      <c r="J521" s="475"/>
      <c r="K521" s="304"/>
      <c r="L521" s="304"/>
      <c r="M521" s="304"/>
      <c r="N521" s="304"/>
      <c r="O521" s="304"/>
      <c r="P521" s="457"/>
      <c r="Q521" s="376"/>
      <c r="R521" s="376"/>
      <c r="S521" s="376"/>
      <c r="T521" s="473"/>
      <c r="U521" s="473"/>
      <c r="V521" s="473"/>
      <c r="W521" s="473"/>
      <c r="X521" s="473"/>
      <c r="Y521" s="247"/>
      <c r="Z521" s="247"/>
      <c r="AA521" s="247"/>
      <c r="AB521" s="247"/>
      <c r="AC521" s="376"/>
      <c r="AD521" s="247"/>
      <c r="AE521" s="247"/>
      <c r="AF521" s="247"/>
      <c r="AG521" s="247"/>
      <c r="AH521" s="247"/>
      <c r="AI521" s="247"/>
      <c r="AJ521" s="391"/>
      <c r="AK521" s="402"/>
      <c r="AL521" s="402"/>
      <c r="AM521" s="402"/>
      <c r="AN521" s="402"/>
      <c r="AO521" s="402"/>
      <c r="AP521" s="402"/>
      <c r="AQ521" s="402"/>
      <c r="AR521" s="402"/>
      <c r="AS521" s="402"/>
      <c r="AT521" s="402"/>
      <c r="AU521" s="402"/>
      <c r="AV521" s="402"/>
      <c r="AW521" s="402"/>
      <c r="AX521" s="402"/>
      <c r="AY521" s="402"/>
      <c r="AZ521" s="402"/>
      <c r="BA521" s="402"/>
      <c r="BB521" s="402"/>
      <c r="BC521" s="402"/>
      <c r="BD521" s="402"/>
      <c r="BE521" s="402"/>
      <c r="BF521" s="402"/>
      <c r="BG521" s="402"/>
      <c r="BH521" s="402"/>
      <c r="BI521" s="402"/>
      <c r="BJ521" s="402"/>
      <c r="BK521" s="402"/>
      <c r="BL521" s="402"/>
      <c r="BM521" s="402"/>
      <c r="BN521" s="402"/>
      <c r="BO521" s="402"/>
    </row>
    <row r="522" spans="1:67" ht="15" hidden="1">
      <c r="A522" s="398"/>
      <c r="B522" s="399"/>
      <c r="C522" s="391"/>
      <c r="D522" s="391"/>
      <c r="E522" s="409"/>
      <c r="F522" s="391"/>
      <c r="G522" s="431"/>
      <c r="H522" s="431"/>
      <c r="I522" s="475"/>
      <c r="J522" s="475"/>
      <c r="K522" s="304"/>
      <c r="L522" s="304"/>
      <c r="M522" s="304"/>
      <c r="N522" s="304"/>
      <c r="O522" s="304"/>
      <c r="P522" s="457"/>
      <c r="Q522" s="376"/>
      <c r="R522" s="376"/>
      <c r="S522" s="376"/>
      <c r="T522" s="473"/>
      <c r="U522" s="473"/>
      <c r="V522" s="473"/>
      <c r="W522" s="473"/>
      <c r="X522" s="473"/>
      <c r="Y522" s="247"/>
      <c r="Z522" s="247"/>
      <c r="AA522" s="247"/>
      <c r="AB522" s="247"/>
      <c r="AC522" s="376"/>
      <c r="AD522" s="247"/>
      <c r="AE522" s="247"/>
      <c r="AF522" s="247"/>
      <c r="AG522" s="247"/>
      <c r="AH522" s="247"/>
      <c r="AI522" s="247"/>
      <c r="AJ522" s="391"/>
      <c r="AK522" s="402"/>
      <c r="AL522" s="402"/>
      <c r="AM522" s="402"/>
      <c r="AN522" s="402"/>
      <c r="AO522" s="402"/>
      <c r="AP522" s="402"/>
      <c r="AQ522" s="402"/>
      <c r="AR522" s="402"/>
      <c r="AS522" s="402"/>
      <c r="AT522" s="402"/>
      <c r="AU522" s="402"/>
      <c r="AV522" s="402"/>
      <c r="AW522" s="402"/>
      <c r="AX522" s="402"/>
      <c r="AY522" s="402"/>
      <c r="AZ522" s="402"/>
      <c r="BA522" s="402"/>
      <c r="BB522" s="402"/>
      <c r="BC522" s="402"/>
      <c r="BD522" s="402"/>
      <c r="BE522" s="402"/>
      <c r="BF522" s="402"/>
      <c r="BG522" s="402"/>
      <c r="BH522" s="402"/>
      <c r="BI522" s="402"/>
      <c r="BJ522" s="402"/>
      <c r="BK522" s="402"/>
      <c r="BL522" s="402"/>
      <c r="BM522" s="402"/>
      <c r="BN522" s="402"/>
      <c r="BO522" s="402"/>
    </row>
    <row r="523" spans="1:67" ht="15" hidden="1">
      <c r="A523" s="398"/>
      <c r="B523" s="399"/>
      <c r="C523" s="391"/>
      <c r="D523" s="391"/>
      <c r="E523" s="409"/>
      <c r="F523" s="391"/>
      <c r="G523" s="431"/>
      <c r="H523" s="431"/>
      <c r="I523" s="475"/>
      <c r="J523" s="475"/>
      <c r="K523" s="304"/>
      <c r="L523" s="304"/>
      <c r="M523" s="304"/>
      <c r="N523" s="304"/>
      <c r="O523" s="304"/>
      <c r="P523" s="457"/>
      <c r="Q523" s="376"/>
      <c r="R523" s="376"/>
      <c r="S523" s="376"/>
      <c r="T523" s="473"/>
      <c r="U523" s="473"/>
      <c r="V523" s="473"/>
      <c r="W523" s="473"/>
      <c r="X523" s="473"/>
      <c r="Y523" s="247"/>
      <c r="Z523" s="247"/>
      <c r="AA523" s="247"/>
      <c r="AB523" s="247"/>
      <c r="AC523" s="376"/>
      <c r="AD523" s="247"/>
      <c r="AE523" s="247"/>
      <c r="AF523" s="247"/>
      <c r="AG523" s="247"/>
      <c r="AH523" s="247"/>
      <c r="AI523" s="247"/>
      <c r="AJ523" s="391"/>
      <c r="AK523" s="402"/>
      <c r="AL523" s="402"/>
      <c r="AM523" s="402"/>
      <c r="AN523" s="402"/>
      <c r="AO523" s="402"/>
      <c r="AP523" s="402"/>
      <c r="AQ523" s="402"/>
      <c r="AR523" s="402"/>
      <c r="AS523" s="402"/>
      <c r="AT523" s="402"/>
      <c r="AU523" s="402"/>
      <c r="AV523" s="402"/>
      <c r="AW523" s="402"/>
      <c r="AX523" s="402"/>
      <c r="AY523" s="402"/>
      <c r="AZ523" s="402"/>
      <c r="BA523" s="402"/>
      <c r="BB523" s="402"/>
      <c r="BC523" s="402"/>
      <c r="BD523" s="402"/>
      <c r="BE523" s="402"/>
      <c r="BF523" s="402"/>
      <c r="BG523" s="402"/>
      <c r="BH523" s="402"/>
      <c r="BI523" s="402"/>
      <c r="BJ523" s="402"/>
      <c r="BK523" s="402"/>
      <c r="BL523" s="402"/>
      <c r="BM523" s="402"/>
      <c r="BN523" s="402"/>
      <c r="BO523" s="402"/>
    </row>
    <row r="524" spans="1:67" ht="15" hidden="1">
      <c r="A524" s="398"/>
      <c r="B524" s="399"/>
      <c r="C524" s="391"/>
      <c r="D524" s="391"/>
      <c r="E524" s="409"/>
      <c r="F524" s="391"/>
      <c r="G524" s="431"/>
      <c r="H524" s="431"/>
      <c r="I524" s="475"/>
      <c r="J524" s="475"/>
      <c r="K524" s="304"/>
      <c r="L524" s="304"/>
      <c r="M524" s="304"/>
      <c r="N524" s="304"/>
      <c r="O524" s="304"/>
      <c r="P524" s="457"/>
      <c r="Q524" s="376"/>
      <c r="R524" s="376"/>
      <c r="S524" s="376"/>
      <c r="T524" s="473"/>
      <c r="U524" s="473"/>
      <c r="V524" s="473"/>
      <c r="W524" s="473"/>
      <c r="X524" s="473"/>
      <c r="Y524" s="247"/>
      <c r="Z524" s="247"/>
      <c r="AA524" s="247"/>
      <c r="AB524" s="247"/>
      <c r="AC524" s="376"/>
      <c r="AD524" s="247"/>
      <c r="AE524" s="247"/>
      <c r="AF524" s="247"/>
      <c r="AG524" s="247"/>
      <c r="AH524" s="247"/>
      <c r="AI524" s="247"/>
      <c r="AJ524" s="391"/>
      <c r="AK524" s="402"/>
      <c r="AL524" s="402"/>
      <c r="AM524" s="402"/>
      <c r="AN524" s="402"/>
      <c r="AO524" s="402"/>
      <c r="AP524" s="402"/>
      <c r="AQ524" s="402"/>
      <c r="AR524" s="402"/>
      <c r="AS524" s="402"/>
      <c r="AT524" s="402"/>
      <c r="AU524" s="402"/>
      <c r="AV524" s="402"/>
      <c r="AW524" s="402"/>
      <c r="AX524" s="402"/>
      <c r="AY524" s="402"/>
      <c r="AZ524" s="402"/>
      <c r="BA524" s="402"/>
      <c r="BB524" s="402"/>
      <c r="BC524" s="402"/>
      <c r="BD524" s="402"/>
      <c r="BE524" s="402"/>
      <c r="BF524" s="402"/>
      <c r="BG524" s="402"/>
      <c r="BH524" s="402"/>
      <c r="BI524" s="402"/>
      <c r="BJ524" s="402"/>
      <c r="BK524" s="402"/>
      <c r="BL524" s="402"/>
      <c r="BM524" s="402"/>
      <c r="BN524" s="402"/>
      <c r="BO524" s="402"/>
    </row>
    <row r="525" spans="1:67" ht="15" hidden="1">
      <c r="A525" s="398"/>
      <c r="B525" s="399"/>
      <c r="C525" s="391"/>
      <c r="D525" s="391"/>
      <c r="E525" s="409"/>
      <c r="F525" s="391"/>
      <c r="G525" s="431"/>
      <c r="H525" s="431"/>
      <c r="I525" s="475"/>
      <c r="J525" s="475"/>
      <c r="K525" s="304"/>
      <c r="L525" s="304"/>
      <c r="M525" s="304"/>
      <c r="N525" s="304"/>
      <c r="O525" s="304"/>
      <c r="P525" s="457"/>
      <c r="Q525" s="376"/>
      <c r="R525" s="376"/>
      <c r="S525" s="376"/>
      <c r="T525" s="473"/>
      <c r="U525" s="473"/>
      <c r="V525" s="473"/>
      <c r="W525" s="473"/>
      <c r="X525" s="473"/>
      <c r="Y525" s="247"/>
      <c r="Z525" s="247"/>
      <c r="AA525" s="247"/>
      <c r="AB525" s="247"/>
      <c r="AC525" s="376"/>
      <c r="AD525" s="247"/>
      <c r="AE525" s="247"/>
      <c r="AF525" s="247"/>
      <c r="AG525" s="247"/>
      <c r="AH525" s="247"/>
      <c r="AI525" s="247"/>
      <c r="AJ525" s="391"/>
      <c r="AK525" s="402"/>
      <c r="AL525" s="402"/>
      <c r="AM525" s="402"/>
      <c r="AN525" s="402"/>
      <c r="AO525" s="402"/>
      <c r="AP525" s="402"/>
      <c r="AQ525" s="402"/>
      <c r="AR525" s="402"/>
      <c r="AS525" s="402"/>
      <c r="AT525" s="402"/>
      <c r="AU525" s="402"/>
      <c r="AV525" s="402"/>
      <c r="AW525" s="402"/>
      <c r="AX525" s="402"/>
      <c r="AY525" s="402"/>
      <c r="AZ525" s="402"/>
      <c r="BA525" s="402"/>
      <c r="BB525" s="402"/>
      <c r="BC525" s="402"/>
      <c r="BD525" s="402"/>
      <c r="BE525" s="402"/>
      <c r="BF525" s="402"/>
      <c r="BG525" s="402"/>
      <c r="BH525" s="402"/>
      <c r="BI525" s="402"/>
      <c r="BJ525" s="402"/>
      <c r="BK525" s="402"/>
      <c r="BL525" s="402"/>
      <c r="BM525" s="402"/>
      <c r="BN525" s="402"/>
      <c r="BO525" s="402"/>
    </row>
    <row r="526" spans="1:67" ht="15" hidden="1">
      <c r="A526" s="398"/>
      <c r="B526" s="399"/>
      <c r="C526" s="391"/>
      <c r="D526" s="391"/>
      <c r="E526" s="409"/>
      <c r="F526" s="391"/>
      <c r="G526" s="431"/>
      <c r="H526" s="431"/>
      <c r="I526" s="475"/>
      <c r="J526" s="475"/>
      <c r="K526" s="304"/>
      <c r="L526" s="304"/>
      <c r="M526" s="304"/>
      <c r="N526" s="304"/>
      <c r="O526" s="304"/>
      <c r="P526" s="457"/>
      <c r="Q526" s="376"/>
      <c r="R526" s="376"/>
      <c r="S526" s="376"/>
      <c r="T526" s="473"/>
      <c r="U526" s="473"/>
      <c r="V526" s="473"/>
      <c r="W526" s="473"/>
      <c r="X526" s="473"/>
      <c r="Y526" s="247"/>
      <c r="Z526" s="247"/>
      <c r="AA526" s="247"/>
      <c r="AB526" s="247"/>
      <c r="AC526" s="376"/>
      <c r="AD526" s="247"/>
      <c r="AE526" s="247"/>
      <c r="AF526" s="247"/>
      <c r="AG526" s="247"/>
      <c r="AH526" s="247"/>
      <c r="AI526" s="247"/>
      <c r="AJ526" s="391"/>
      <c r="AK526" s="402"/>
      <c r="AL526" s="402"/>
      <c r="AM526" s="402"/>
      <c r="AN526" s="402"/>
      <c r="AO526" s="402"/>
      <c r="AP526" s="402"/>
      <c r="AQ526" s="402"/>
      <c r="AR526" s="402"/>
      <c r="AS526" s="402"/>
      <c r="AT526" s="402"/>
      <c r="AU526" s="402"/>
      <c r="AV526" s="402"/>
      <c r="AW526" s="402"/>
      <c r="AX526" s="402"/>
      <c r="AY526" s="402"/>
      <c r="AZ526" s="402"/>
      <c r="BA526" s="402"/>
      <c r="BB526" s="402"/>
      <c r="BC526" s="402"/>
      <c r="BD526" s="402"/>
      <c r="BE526" s="402"/>
      <c r="BF526" s="402"/>
      <c r="BG526" s="402"/>
      <c r="BH526" s="402"/>
      <c r="BI526" s="402"/>
      <c r="BJ526" s="402"/>
      <c r="BK526" s="402"/>
      <c r="BL526" s="402"/>
      <c r="BM526" s="402"/>
      <c r="BN526" s="402"/>
      <c r="BO526" s="402"/>
    </row>
    <row r="527" spans="1:67" ht="15" hidden="1">
      <c r="A527" s="398"/>
      <c r="B527" s="399"/>
      <c r="C527" s="391"/>
      <c r="D527" s="391"/>
      <c r="E527" s="409"/>
      <c r="F527" s="391"/>
      <c r="G527" s="431"/>
      <c r="H527" s="431"/>
      <c r="I527" s="475"/>
      <c r="J527" s="475"/>
      <c r="K527" s="304"/>
      <c r="L527" s="304"/>
      <c r="M527" s="304"/>
      <c r="N527" s="304"/>
      <c r="O527" s="304"/>
      <c r="P527" s="457"/>
      <c r="Q527" s="376"/>
      <c r="R527" s="376"/>
      <c r="S527" s="376"/>
      <c r="T527" s="473"/>
      <c r="U527" s="473"/>
      <c r="V527" s="473"/>
      <c r="W527" s="473"/>
      <c r="X527" s="473"/>
      <c r="Y527" s="247"/>
      <c r="Z527" s="247"/>
      <c r="AA527" s="247"/>
      <c r="AB527" s="247"/>
      <c r="AC527" s="376"/>
      <c r="AD527" s="247"/>
      <c r="AE527" s="247"/>
      <c r="AF527" s="247"/>
      <c r="AG527" s="247"/>
      <c r="AH527" s="247"/>
      <c r="AI527" s="247"/>
      <c r="AJ527" s="391"/>
      <c r="AK527" s="402"/>
      <c r="AL527" s="402"/>
      <c r="AM527" s="402"/>
      <c r="AN527" s="402"/>
      <c r="AO527" s="402"/>
      <c r="AP527" s="402"/>
      <c r="AQ527" s="402"/>
      <c r="AR527" s="402"/>
      <c r="AS527" s="402"/>
      <c r="AT527" s="402"/>
      <c r="AU527" s="402"/>
      <c r="AV527" s="402"/>
      <c r="AW527" s="402"/>
      <c r="AX527" s="402"/>
      <c r="AY527" s="402"/>
      <c r="AZ527" s="402"/>
      <c r="BA527" s="402"/>
      <c r="BB527" s="402"/>
      <c r="BC527" s="402"/>
      <c r="BD527" s="402"/>
      <c r="BE527" s="402"/>
      <c r="BF527" s="402"/>
      <c r="BG527" s="402"/>
      <c r="BH527" s="402"/>
      <c r="BI527" s="402"/>
      <c r="BJ527" s="402"/>
      <c r="BK527" s="402"/>
      <c r="BL527" s="402"/>
      <c r="BM527" s="402"/>
      <c r="BN527" s="402"/>
      <c r="BO527" s="402"/>
    </row>
    <row r="528" spans="1:67" ht="35.1" customHeight="1" thickTop="1">
      <c r="A528" s="382" t="s">
        <v>15</v>
      </c>
      <c r="B528" s="383" t="str">
        <f>IF('1 Budgetskema (UDFYLDES)'!C519="","",'1 Budgetskema (UDFYLDES)'!C519)</f>
        <v/>
      </c>
      <c r="C528" s="722" t="s">
        <v>409</v>
      </c>
      <c r="D528" s="384"/>
      <c r="E528" s="410" t="s">
        <v>18</v>
      </c>
      <c r="F528" s="383" t="str">
        <f>IF('1 Budgetskema (UDFYLDES)'!D519="","",'1 Budgetskema (UDFYLDES)'!D519)</f>
        <v/>
      </c>
      <c r="G528" s="438"/>
      <c r="H528" s="490"/>
      <c r="I528" s="478"/>
      <c r="J528" s="478"/>
      <c r="K528" s="457"/>
      <c r="L528" s="457"/>
      <c r="M528" s="457"/>
      <c r="N528" s="457"/>
      <c r="O528" s="457"/>
      <c r="P528" s="457"/>
      <c r="Q528" s="289"/>
      <c r="R528" s="290"/>
      <c r="S528" s="291"/>
      <c r="T528" s="473"/>
      <c r="U528" s="473"/>
      <c r="V528" s="473"/>
      <c r="W528" s="553"/>
      <c r="X528" s="473"/>
      <c r="Y528" s="247"/>
      <c r="Z528" s="457"/>
      <c r="AA528" s="247"/>
      <c r="AB528" s="247"/>
      <c r="AC528" s="247"/>
      <c r="AD528" s="247"/>
      <c r="AE528" s="457"/>
      <c r="AF528" s="247"/>
      <c r="AG528" s="247"/>
      <c r="AH528" s="247"/>
      <c r="AI528" s="247"/>
      <c r="AJ528" s="391"/>
      <c r="AK528" s="402"/>
      <c r="AL528" s="402"/>
      <c r="AM528" s="402"/>
      <c r="AN528" s="402"/>
      <c r="AO528" s="402"/>
      <c r="AP528" s="402"/>
      <c r="AQ528" s="402"/>
      <c r="AR528" s="402"/>
      <c r="AS528" s="402"/>
      <c r="AT528" s="402"/>
      <c r="AU528" s="402"/>
      <c r="AV528" s="402"/>
      <c r="AW528" s="402"/>
      <c r="AX528" s="402"/>
      <c r="AY528" s="402"/>
      <c r="AZ528" s="402"/>
      <c r="BA528" s="402"/>
      <c r="BB528" s="402"/>
      <c r="BC528" s="402"/>
      <c r="BD528" s="402"/>
      <c r="BE528" s="402"/>
      <c r="BF528" s="402"/>
      <c r="BG528" s="402"/>
      <c r="BH528" s="402"/>
      <c r="BI528" s="402"/>
      <c r="BJ528" s="402"/>
      <c r="BK528" s="402"/>
      <c r="BL528" s="402"/>
      <c r="BM528" s="402"/>
      <c r="BN528" s="402"/>
      <c r="BO528" s="402"/>
    </row>
    <row r="529" spans="1:67" ht="15">
      <c r="A529" s="385" t="s">
        <v>113</v>
      </c>
      <c r="B529" s="386" t="str">
        <f>IF('1 Budgetskema (UDFYLDES)'!E519="","",'1 Budgetskema (UDFYLDES)'!E519)</f>
        <v/>
      </c>
      <c r="C529" s="387"/>
      <c r="D529" s="387"/>
      <c r="E529" s="411" t="s">
        <v>100</v>
      </c>
      <c r="F529" s="386" t="str">
        <f>IF(ISBLANK($F$19),"Projektform skal vælges ved hovedansøger",$F$19)</f>
        <v/>
      </c>
      <c r="G529" s="438"/>
      <c r="H529" s="490"/>
      <c r="I529" s="478"/>
      <c r="J529" s="478"/>
      <c r="K529" s="457"/>
      <c r="L529" s="457"/>
      <c r="M529" s="457"/>
      <c r="N529" s="457"/>
      <c r="O529" s="457"/>
      <c r="P529" s="457"/>
      <c r="Q529" s="289"/>
      <c r="R529" s="290"/>
      <c r="S529" s="460"/>
      <c r="T529" s="473"/>
      <c r="U529" s="473"/>
      <c r="V529" s="473"/>
      <c r="W529" s="553"/>
      <c r="X529" s="554"/>
      <c r="Y529" s="247"/>
      <c r="Z529" s="457"/>
      <c r="AA529" s="247"/>
      <c r="AB529" s="247"/>
      <c r="AC529" s="247"/>
      <c r="AD529" s="247"/>
      <c r="AE529" s="457"/>
      <c r="AF529" s="247"/>
      <c r="AG529" s="247"/>
      <c r="AH529" s="247"/>
      <c r="AI529" s="247"/>
      <c r="AJ529" s="391"/>
      <c r="AK529" s="402"/>
      <c r="AL529" s="402"/>
      <c r="AM529" s="402"/>
      <c r="AN529" s="402"/>
      <c r="AO529" s="402"/>
      <c r="AP529" s="402"/>
      <c r="AQ529" s="402"/>
      <c r="AR529" s="402"/>
      <c r="AS529" s="402"/>
      <c r="AT529" s="402"/>
      <c r="AU529" s="402"/>
      <c r="AV529" s="402"/>
      <c r="AW529" s="402"/>
      <c r="AX529" s="402"/>
      <c r="AY529" s="402"/>
      <c r="AZ529" s="402"/>
      <c r="BA529" s="402"/>
      <c r="BB529" s="402"/>
      <c r="BC529" s="402"/>
      <c r="BD529" s="402"/>
      <c r="BE529" s="402"/>
      <c r="BF529" s="402"/>
      <c r="BG529" s="402"/>
      <c r="BH529" s="402"/>
      <c r="BI529" s="402"/>
      <c r="BJ529" s="402"/>
      <c r="BK529" s="402"/>
      <c r="BL529" s="402"/>
      <c r="BM529" s="402"/>
      <c r="BN529" s="402"/>
      <c r="BO529" s="402"/>
    </row>
    <row r="530" spans="1:67" ht="30">
      <c r="A530" s="385" t="s">
        <v>16</v>
      </c>
      <c r="B530" s="386" t="str">
        <f>IF('1 Budgetskema (UDFYLDES)'!F519="","",'1 Budgetskema (UDFYLDES)'!F519)</f>
        <v/>
      </c>
      <c r="C530" s="441" t="s">
        <v>399</v>
      </c>
      <c r="D530" s="385"/>
      <c r="E530" s="444" t="s">
        <v>17</v>
      </c>
      <c r="F530" s="442" t="str">
        <f>IFERROR(IF(NOT(ISERROR(MATCH(B529,{"ABER"},0))),INDEX(ABER_Tilskudsprocent_liste[#All],MATCH(B530,ABER_Tilskudsprocent_liste[[#All],[Typer af projekter og aktiviteter/ virksomhedsstørrelse]],0),MATCH(Z532,ABER_Tilskudsprocent_liste[#Headers],0)),IF(NOT(ISERROR(MATCH(B529,{"GBER"},0))),INDEX(GEBER_Tilskudsprocent_liste[#All],MATCH(B530,GEBER_Tilskudsprocent_liste[[#All],[Typer af projekter og aktiviteter/ virksomhedsstørrelse]],0),MATCH(Z532,GEBER_Tilskudsprocent_liste[#Headers],0)),IF(NOT(ISERROR(MATCH(B529,{"FIBER"},0))),INDEX(FIBER_Tilskudsprocent_liste[#All],MATCH(B530,FIBER_Tilskudsprocent_liste[[#All],[Typer af projekter og aktiviteter/ virksomhedsstørrelse]],0),MATCH(Z532,FIBER_Tilskudsprocent_liste[#Headers],0)),IF(NOT(ISERROR(MATCH(B529,{"Ej statsstøtte"},0))),INDEX(Liste_Ej_statsstøtte[#All],MATCH(B530,Liste_Ej_statsstøtte[[#All],[Typer af projekter og aktiviteter/ virksomhedsstørrelse]],0),MATCH(Z532,Liste_Ej_statsstøtte[#Headers],0)),"")))),"")</f>
        <v/>
      </c>
      <c r="G530" s="433" t="s">
        <v>119</v>
      </c>
      <c r="H530" s="491"/>
      <c r="I530" s="478" t="s">
        <v>122</v>
      </c>
      <c r="J530" s="478"/>
      <c r="K530" s="457"/>
      <c r="L530" s="457"/>
      <c r="M530" s="457"/>
      <c r="N530" s="457"/>
      <c r="O530" s="457"/>
      <c r="P530" s="457"/>
      <c r="Q530" s="313"/>
      <c r="R530" s="294"/>
      <c r="S530" s="460"/>
      <c r="T530" s="555" t="s">
        <v>345</v>
      </c>
      <c r="U530" s="555" t="s">
        <v>345</v>
      </c>
      <c r="V530" s="555" t="s">
        <v>345</v>
      </c>
      <c r="W530" s="555" t="s">
        <v>345</v>
      </c>
      <c r="X530" s="555" t="s">
        <v>345</v>
      </c>
      <c r="Y530" s="464" t="s">
        <v>345</v>
      </c>
      <c r="Z530" s="464" t="s">
        <v>345</v>
      </c>
      <c r="AA530" s="464" t="s">
        <v>345</v>
      </c>
      <c r="AB530" s="464" t="s">
        <v>345</v>
      </c>
      <c r="AC530" s="464" t="s">
        <v>345</v>
      </c>
      <c r="AD530" s="464" t="s">
        <v>345</v>
      </c>
      <c r="AE530" s="464" t="s">
        <v>345</v>
      </c>
      <c r="AF530" s="464" t="s">
        <v>345</v>
      </c>
      <c r="AG530" s="464" t="s">
        <v>345</v>
      </c>
      <c r="AH530" s="464" t="s">
        <v>345</v>
      </c>
      <c r="AI530" s="464" t="s">
        <v>345</v>
      </c>
      <c r="AJ530" s="391"/>
      <c r="AK530" s="402"/>
      <c r="AL530" s="402"/>
      <c r="AM530" s="402"/>
      <c r="AN530" s="402"/>
      <c r="AO530" s="402"/>
      <c r="AP530" s="402"/>
      <c r="AQ530" s="402"/>
      <c r="AR530" s="402"/>
      <c r="AS530" s="402"/>
      <c r="AT530" s="402"/>
      <c r="AU530" s="402"/>
      <c r="AV530" s="402"/>
      <c r="AW530" s="402"/>
      <c r="AX530" s="402"/>
      <c r="AY530" s="402"/>
      <c r="AZ530" s="402"/>
      <c r="BA530" s="402"/>
      <c r="BB530" s="402"/>
      <c r="BC530" s="402"/>
      <c r="BD530" s="402"/>
      <c r="BE530" s="402"/>
      <c r="BF530" s="402"/>
      <c r="BG530" s="402"/>
      <c r="BH530" s="402"/>
      <c r="BI530" s="402"/>
      <c r="BJ530" s="402"/>
      <c r="BK530" s="402"/>
      <c r="BL530" s="402"/>
      <c r="BM530" s="402"/>
      <c r="BN530" s="402"/>
      <c r="BO530" s="402"/>
    </row>
    <row r="531" spans="1:67" ht="15">
      <c r="A531" s="439" t="s">
        <v>394</v>
      </c>
      <c r="B531" s="441" t="str">
        <f>IF('1 Budgetskema (UDFYLDES)'!B519="","",'1 Budgetskema (UDFYLDES)'!B519)</f>
        <v/>
      </c>
      <c r="C531" s="440" t="str">
        <f>IF('1 Budgetskema (UDFYLDES)'!$A519="","",'1 Budgetskema (UDFYLDES)'!$A519)</f>
        <v/>
      </c>
      <c r="D531" s="385"/>
      <c r="E531" s="444"/>
      <c r="F531" s="443" t="str">
        <f>IFERROR(IF(NOT(ISERROR(MATCH(B529,{"ABER"},0))),INDEX(ABER_Tilskudsprocent_liste[#All],MATCH(B530,ABER_Tilskudsprocent_liste[[#All],[Typer af projekter og aktiviteter/ virksomhedsstørrelse]],0),MATCH(Z532,ABER_Tilskudsprocent_liste[#Headers],0)),IF(NOT(ISERROR(MATCH(B529,{"GBER"},0))),INDEX(GEBER_Tilskudsprocent_liste[#All],MATCH(B530,GEBER_Tilskudsprocent_liste[[#All],[Typer af projekter og aktiviteter/ virksomhedsstørrelse]],0),MATCH(Z532,GEBER_Tilskudsprocent_liste[#Headers],0)),IF(NOT(ISERROR(MATCH(B529,{"FIBER"},0))),INDEX(FIBER_Tilskudsprocent_liste[#All],MATCH(B530,FIBER_Tilskudsprocent_liste[[#All],[Typer af projekter og aktiviteter/ virksomhedsstørrelse]],0),MATCH(Z532,FIBER_Tilskudsprocent_liste[#Headers],0)),IF(NOT(ISERROR(MATCH(B529,{"Ej statsstøtte"},0))),INDEX(Liste_Ej_statsstøtte[#All],MATCH(B530,Liste_Ej_statsstøtte[[#All],[Typer af projekter og aktiviteter/ virksomhedsstørrelse]],0),MATCH(Z532,Liste_Ej_statsstøtte[#Headers],0)),"")))),"")</f>
        <v/>
      </c>
      <c r="G531" s="435" t="str">
        <f>IFERROR(IF(E542*(1-F531)-C543&lt;0,F531-((E542*F531+C543)-E542)/E542,""),"")</f>
        <v/>
      </c>
      <c r="H531" s="435" t="str">
        <f>IFERROR(IF(D543&lt;&gt;0,IF(D543=E542,0,IF(C543&gt;0,(F531-D543/E542)-G531,"HA")),IF(E542*(1-F531)-C543&lt;0,((F531-((E542*F531+C543+D543)-E542)/E542)),"")),"")</f>
        <v/>
      </c>
      <c r="I531" s="482" t="e">
        <f>H531-G532</f>
        <v>#VALUE!</v>
      </c>
      <c r="J531" s="478"/>
      <c r="K531" s="457"/>
      <c r="L531" s="457"/>
      <c r="M531" s="457"/>
      <c r="N531" s="457"/>
      <c r="O531" s="457"/>
      <c r="P531" s="457"/>
      <c r="Q531" s="313"/>
      <c r="R531" s="294"/>
      <c r="S531" s="460"/>
      <c r="T531" s="473" t="s">
        <v>121</v>
      </c>
      <c r="U531" s="473" t="s">
        <v>120</v>
      </c>
      <c r="V531" s="468" t="s">
        <v>118</v>
      </c>
      <c r="W531" s="468" t="s">
        <v>117</v>
      </c>
      <c r="X531" s="468" t="s">
        <v>105</v>
      </c>
      <c r="Y531" s="247"/>
      <c r="Z531" s="295" t="s">
        <v>102</v>
      </c>
      <c r="AA531" s="295" t="s">
        <v>100</v>
      </c>
      <c r="AB531" s="464" t="s">
        <v>209</v>
      </c>
      <c r="AC531" s="247"/>
      <c r="AD531" s="247"/>
      <c r="AE531" s="247"/>
      <c r="AF531" s="247"/>
      <c r="AG531" s="247"/>
      <c r="AH531" s="457"/>
      <c r="AI531" s="247"/>
      <c r="AJ531" s="391"/>
      <c r="AK531" s="402"/>
      <c r="AL531" s="402"/>
      <c r="AM531" s="402"/>
      <c r="AN531" s="402"/>
      <c r="AO531" s="402"/>
      <c r="AP531" s="402"/>
      <c r="AQ531" s="402"/>
      <c r="AR531" s="402"/>
      <c r="AS531" s="402"/>
      <c r="AT531" s="402"/>
      <c r="AU531" s="402"/>
      <c r="AV531" s="402"/>
      <c r="AW531" s="402"/>
      <c r="AX531" s="402"/>
      <c r="AY531" s="402"/>
      <c r="AZ531" s="402"/>
      <c r="BA531" s="402"/>
      <c r="BB531" s="402"/>
      <c r="BC531" s="402"/>
      <c r="BD531" s="402"/>
      <c r="BE531" s="402"/>
      <c r="BF531" s="402"/>
      <c r="BG531" s="402"/>
      <c r="BH531" s="402"/>
      <c r="BI531" s="402"/>
      <c r="BJ531" s="402"/>
      <c r="BK531" s="402"/>
      <c r="BL531" s="402"/>
      <c r="BM531" s="402"/>
      <c r="BN531" s="402"/>
      <c r="BO531" s="402"/>
    </row>
    <row r="532" spans="1:67" ht="15.75" thickBot="1">
      <c r="A532" s="392"/>
      <c r="B532" s="380" t="s">
        <v>57</v>
      </c>
      <c r="C532" s="379" t="s">
        <v>427</v>
      </c>
      <c r="D532" s="379" t="s">
        <v>428</v>
      </c>
      <c r="E532" s="412" t="s">
        <v>0</v>
      </c>
      <c r="F532" s="379" t="s">
        <v>9</v>
      </c>
      <c r="G532" s="560" t="e">
        <f>F531-D543/E542</f>
        <v>#VALUE!</v>
      </c>
      <c r="H532" s="431"/>
      <c r="I532" s="475"/>
      <c r="J532" s="475"/>
      <c r="K532" s="304"/>
      <c r="L532" s="304"/>
      <c r="M532" s="304"/>
      <c r="N532" s="304"/>
      <c r="O532" s="304"/>
      <c r="P532" s="305"/>
      <c r="Q532" s="314"/>
      <c r="R532" s="286"/>
      <c r="S532" s="286"/>
      <c r="T532" s="473"/>
      <c r="U532" s="473"/>
      <c r="V532" s="468"/>
      <c r="W532" s="468"/>
      <c r="X532" s="473"/>
      <c r="Y532" s="460"/>
      <c r="Z532" s="286" t="str">
        <f>CONCATENATE(F528," - ",AA532)</f>
        <v xml:space="preserve"> - </v>
      </c>
      <c r="AA532" s="376" t="str">
        <f>F529</f>
        <v/>
      </c>
      <c r="AB532" s="376"/>
      <c r="AC532" s="247"/>
      <c r="AD532" s="247"/>
      <c r="AE532" s="247"/>
      <c r="AF532" s="247"/>
      <c r="AG532" s="247"/>
      <c r="AH532" s="457"/>
      <c r="AI532" s="247"/>
      <c r="AJ532" s="391"/>
      <c r="AK532" s="402"/>
      <c r="AL532" s="402"/>
      <c r="AM532" s="402"/>
      <c r="AN532" s="402"/>
      <c r="AO532" s="402"/>
      <c r="AP532" s="402"/>
      <c r="AQ532" s="402"/>
      <c r="AR532" s="402"/>
      <c r="AS532" s="402"/>
      <c r="AT532" s="402"/>
      <c r="AU532" s="402"/>
      <c r="AV532" s="402"/>
      <c r="AW532" s="402"/>
      <c r="AX532" s="402"/>
      <c r="AY532" s="402"/>
      <c r="AZ532" s="402"/>
      <c r="BA532" s="402"/>
      <c r="BB532" s="402"/>
      <c r="BC532" s="402"/>
      <c r="BD532" s="402"/>
      <c r="BE532" s="402"/>
      <c r="BF532" s="402"/>
      <c r="BG532" s="402"/>
      <c r="BH532" s="402"/>
      <c r="BI532" s="402"/>
      <c r="BJ532" s="402"/>
      <c r="BK532" s="402"/>
      <c r="BL532" s="402"/>
      <c r="BM532" s="402"/>
      <c r="BN532" s="402"/>
      <c r="BO532" s="402"/>
    </row>
    <row r="533" spans="1:67" ht="15" customHeight="1">
      <c r="A533" s="267" t="s">
        <v>54</v>
      </c>
      <c r="B533" s="277">
        <f>IFERROR(IF(E533=0,0,X533),0)</f>
        <v>0</v>
      </c>
      <c r="C533" s="276">
        <f t="shared" ref="C533:C539" si="124">IFERROR(E533-B533,0)</f>
        <v>0</v>
      </c>
      <c r="D533" s="276"/>
      <c r="E533" s="278">
        <f>'1 Budgetskema (UDFYLDES)'!B527</f>
        <v>0</v>
      </c>
      <c r="F533" s="18">
        <f>SUM('1 Budgetskema (UDFYLDES)'!D526:AV526)</f>
        <v>0</v>
      </c>
      <c r="G533" s="437"/>
      <c r="H533" s="489"/>
      <c r="I533" s="471"/>
      <c r="J533" s="471"/>
      <c r="K533" s="296"/>
      <c r="L533" s="296"/>
      <c r="M533" s="296"/>
      <c r="N533" s="296"/>
      <c r="O533" s="299"/>
      <c r="P533" s="308"/>
      <c r="Q533" s="285"/>
      <c r="R533" s="286"/>
      <c r="S533" s="286"/>
      <c r="T533" s="473" t="e">
        <f>((F$531-((E$542*F$531+C$543)-E$542)/E$542))*E533</f>
        <v>#VALUE!</v>
      </c>
      <c r="U533" s="569" t="e">
        <f>F$546*E533</f>
        <v>#VALUE!</v>
      </c>
      <c r="V533" s="473">
        <f>IFERROR(IF(E533=0,0,E533*G$531),0)</f>
        <v>0</v>
      </c>
      <c r="W533" s="468">
        <f>IF(E533=0,0,E533*F$530)</f>
        <v>0</v>
      </c>
      <c r="X533" s="468">
        <f>IF(NOT(ISERROR(MATCH("Selvfinansieret",B$529,0))),0,IF(NOT(ISERROR(MATCH(B$529,AI$540:AI$542,0))),E533,IF(AND(D$543=0,C$543=0),W533,IF(AND(D$543&gt;0,C$543=0),U533,IF(AND(D$543&gt;0,C$543&gt;0,U533=0),0,IF(AND(V533&lt;&gt;0,V533&lt;U533),V533,U533))))))</f>
        <v>0</v>
      </c>
      <c r="Y533" s="247"/>
      <c r="Z533" s="247"/>
      <c r="AA533" s="247"/>
      <c r="AB533" s="376"/>
      <c r="AC533" s="247"/>
      <c r="AD533" s="247"/>
      <c r="AE533" s="247"/>
      <c r="AF533" s="247"/>
      <c r="AG533" s="247"/>
      <c r="AH533" s="247"/>
      <c r="AI533" s="247"/>
      <c r="AJ533" s="391"/>
      <c r="AK533" s="402"/>
      <c r="AL533" s="402"/>
      <c r="AM533" s="402"/>
      <c r="AN533" s="402"/>
      <c r="AO533" s="402"/>
      <c r="AP533" s="402"/>
      <c r="AQ533" s="402"/>
      <c r="AR533" s="402"/>
      <c r="AS533" s="402"/>
      <c r="AT533" s="402"/>
      <c r="AU533" s="402"/>
      <c r="AV533" s="402"/>
      <c r="AW533" s="402"/>
      <c r="AX533" s="402"/>
      <c r="AY533" s="402"/>
      <c r="AZ533" s="402"/>
      <c r="BA533" s="402"/>
      <c r="BB533" s="402"/>
      <c r="BC533" s="402"/>
      <c r="BD533" s="402"/>
      <c r="BE533" s="402"/>
      <c r="BF533" s="402"/>
      <c r="BG533" s="402"/>
      <c r="BH533" s="402"/>
      <c r="BI533" s="402"/>
      <c r="BJ533" s="402"/>
      <c r="BK533" s="402"/>
      <c r="BL533" s="402"/>
      <c r="BM533" s="402"/>
      <c r="BN533" s="402"/>
      <c r="BO533" s="402"/>
    </row>
    <row r="534" spans="1:67" ht="15" customHeight="1">
      <c r="A534" s="194" t="s">
        <v>3</v>
      </c>
      <c r="B534" s="277">
        <f>IFERROR(IF(E534=0,0,X534),0)</f>
        <v>0</v>
      </c>
      <c r="C534" s="277">
        <f t="shared" si="124"/>
        <v>0</v>
      </c>
      <c r="D534" s="277"/>
      <c r="E534" s="66">
        <f>'1 Budgetskema (UDFYLDES)'!B531</f>
        <v>0</v>
      </c>
      <c r="F534" s="68"/>
      <c r="G534" s="437"/>
      <c r="H534" s="489"/>
      <c r="I534" s="471"/>
      <c r="J534" s="471"/>
      <c r="K534" s="296"/>
      <c r="L534" s="296"/>
      <c r="M534" s="296"/>
      <c r="N534" s="296"/>
      <c r="O534" s="299"/>
      <c r="P534" s="309"/>
      <c r="Q534" s="315"/>
      <c r="R534" s="311"/>
      <c r="S534" s="286"/>
      <c r="T534" s="473" t="e">
        <f t="shared" ref="T534:T542" si="125">((F$531-((E$542*F$531+C$543)-E$542)/E$542))*E534</f>
        <v>#VALUE!</v>
      </c>
      <c r="U534" s="569" t="e">
        <f t="shared" ref="U534:U542" si="126">F$546*E534</f>
        <v>#VALUE!</v>
      </c>
      <c r="V534" s="473">
        <f t="shared" ref="V534:V542" si="127">IFERROR(IF(E534=0,0,E534*G$531),0)</f>
        <v>0</v>
      </c>
      <c r="W534" s="468">
        <f t="shared" ref="W534:W541" si="128">IF(E534=0,0,E534*F$530)</f>
        <v>0</v>
      </c>
      <c r="X534" s="468">
        <f t="shared" ref="X534:X542" si="129">IF(NOT(ISERROR(MATCH("Selvfinansieret",B$529,0))),0,IF(NOT(ISERROR(MATCH(B$529,AI$540:AI$542,0))),E534,IF(AND(D$543=0,C$543=0),W534,IF(AND(D$543&gt;0,C$543=0),U534,IF(AND(D$543&gt;0,C$543&gt;0,U534=0),0,IF(AND(V534&lt;&gt;0,V534&lt;U534),V534,U534))))))</f>
        <v>0</v>
      </c>
      <c r="Y534" s="247"/>
      <c r="Z534" s="286"/>
      <c r="AA534" s="286"/>
      <c r="AB534" s="376"/>
      <c r="AC534" s="247"/>
      <c r="AD534" s="767" t="s">
        <v>101</v>
      </c>
      <c r="AE534" s="767"/>
      <c r="AF534" s="767"/>
      <c r="AG534" s="247"/>
      <c r="AH534" s="247"/>
      <c r="AI534" s="247"/>
      <c r="AJ534" s="391"/>
      <c r="AK534" s="402"/>
      <c r="AL534" s="402"/>
      <c r="AM534" s="402"/>
      <c r="AN534" s="402"/>
      <c r="AO534" s="402"/>
      <c r="AP534" s="402"/>
      <c r="AQ534" s="402"/>
      <c r="AR534" s="402"/>
      <c r="AS534" s="402"/>
      <c r="AT534" s="402"/>
      <c r="AU534" s="402"/>
      <c r="AV534" s="402"/>
      <c r="AW534" s="402"/>
      <c r="AX534" s="402"/>
      <c r="AY534" s="402"/>
      <c r="AZ534" s="402"/>
      <c r="BA534" s="402"/>
      <c r="BB534" s="402"/>
      <c r="BC534" s="402"/>
      <c r="BD534" s="402"/>
      <c r="BE534" s="402"/>
      <c r="BF534" s="402"/>
      <c r="BG534" s="402"/>
      <c r="BH534" s="402"/>
      <c r="BI534" s="402"/>
      <c r="BJ534" s="402"/>
      <c r="BK534" s="402"/>
      <c r="BL534" s="402"/>
      <c r="BM534" s="402"/>
      <c r="BN534" s="402"/>
      <c r="BO534" s="402"/>
    </row>
    <row r="535" spans="1:67" ht="15" customHeight="1">
      <c r="A535" s="194" t="s">
        <v>56</v>
      </c>
      <c r="B535" s="277">
        <f t="shared" ref="B535:B539" si="130">IFERROR(IF(E535=0,0,X535),0)</f>
        <v>0</v>
      </c>
      <c r="C535" s="277">
        <f t="shared" si="124"/>
        <v>0</v>
      </c>
      <c r="D535" s="277"/>
      <c r="E535" s="66">
        <f>'1 Budgetskema (UDFYLDES)'!B533</f>
        <v>0</v>
      </c>
      <c r="F535" s="68"/>
      <c r="G535" s="437"/>
      <c r="H535" s="489"/>
      <c r="I535" s="471"/>
      <c r="J535" s="471"/>
      <c r="K535" s="296"/>
      <c r="L535" s="296"/>
      <c r="M535" s="296"/>
      <c r="N535" s="296"/>
      <c r="O535" s="299"/>
      <c r="P535" s="309"/>
      <c r="Q535" s="315"/>
      <c r="R535" s="311"/>
      <c r="S535" s="286"/>
      <c r="T535" s="473" t="e">
        <f t="shared" si="125"/>
        <v>#VALUE!</v>
      </c>
      <c r="U535" s="569" t="e">
        <f t="shared" si="126"/>
        <v>#VALUE!</v>
      </c>
      <c r="V535" s="473">
        <f t="shared" si="127"/>
        <v>0</v>
      </c>
      <c r="W535" s="468">
        <f t="shared" si="128"/>
        <v>0</v>
      </c>
      <c r="X535" s="468">
        <f t="shared" si="129"/>
        <v>0</v>
      </c>
      <c r="Y535" s="247"/>
      <c r="Z535" s="286"/>
      <c r="AA535" s="286"/>
      <c r="AB535" s="376"/>
      <c r="AC535" s="247"/>
      <c r="AD535" s="247"/>
      <c r="AE535" s="247"/>
      <c r="AF535" s="247"/>
      <c r="AG535" s="247"/>
      <c r="AH535" s="247"/>
      <c r="AI535" s="247"/>
      <c r="AJ535" s="391"/>
      <c r="AK535" s="402"/>
      <c r="AL535" s="402"/>
      <c r="AM535" s="402"/>
      <c r="AN535" s="402"/>
      <c r="AO535" s="402"/>
      <c r="AP535" s="402"/>
      <c r="AQ535" s="402"/>
      <c r="AR535" s="402"/>
      <c r="AS535" s="402"/>
      <c r="AT535" s="402"/>
      <c r="AU535" s="402"/>
      <c r="AV535" s="402"/>
      <c r="AW535" s="402"/>
      <c r="AX535" s="402"/>
      <c r="AY535" s="402"/>
      <c r="AZ535" s="402"/>
      <c r="BA535" s="402"/>
      <c r="BB535" s="402"/>
      <c r="BC535" s="402"/>
      <c r="BD535" s="402"/>
      <c r="BE535" s="402"/>
      <c r="BF535" s="402"/>
      <c r="BG535" s="402"/>
      <c r="BH535" s="402"/>
      <c r="BI535" s="402"/>
      <c r="BJ535" s="402"/>
      <c r="BK535" s="402"/>
      <c r="BL535" s="402"/>
      <c r="BM535" s="402"/>
      <c r="BN535" s="402"/>
      <c r="BO535" s="402"/>
    </row>
    <row r="536" spans="1:67" ht="15" customHeight="1">
      <c r="A536" s="194" t="s">
        <v>24</v>
      </c>
      <c r="B536" s="277">
        <f t="shared" si="130"/>
        <v>0</v>
      </c>
      <c r="C536" s="277">
        <f t="shared" si="124"/>
        <v>0</v>
      </c>
      <c r="D536" s="277"/>
      <c r="E536" s="66">
        <f>'1 Budgetskema (UDFYLDES)'!B535</f>
        <v>0</v>
      </c>
      <c r="F536" s="68"/>
      <c r="G536" s="437"/>
      <c r="H536" s="489"/>
      <c r="I536" s="471"/>
      <c r="J536" s="471"/>
      <c r="K536" s="296"/>
      <c r="L536" s="296"/>
      <c r="M536" s="296"/>
      <c r="N536" s="296"/>
      <c r="O536" s="299"/>
      <c r="P536" s="309"/>
      <c r="Q536" s="315"/>
      <c r="R536" s="311"/>
      <c r="S536" s="286"/>
      <c r="T536" s="473" t="e">
        <f t="shared" si="125"/>
        <v>#VALUE!</v>
      </c>
      <c r="U536" s="569" t="e">
        <f t="shared" si="126"/>
        <v>#VALUE!</v>
      </c>
      <c r="V536" s="473">
        <f t="shared" si="127"/>
        <v>0</v>
      </c>
      <c r="W536" s="468">
        <f t="shared" si="128"/>
        <v>0</v>
      </c>
      <c r="X536" s="468">
        <f t="shared" si="129"/>
        <v>0</v>
      </c>
      <c r="Y536" s="247"/>
      <c r="Z536" s="286"/>
      <c r="AA536" s="286"/>
      <c r="AB536" s="464" t="s">
        <v>114</v>
      </c>
      <c r="AC536" s="464" t="s">
        <v>208</v>
      </c>
      <c r="AD536" s="464" t="s">
        <v>88</v>
      </c>
      <c r="AE536" s="464" t="s">
        <v>108</v>
      </c>
      <c r="AF536" s="464" t="s">
        <v>89</v>
      </c>
      <c r="AG536" s="464" t="s">
        <v>106</v>
      </c>
      <c r="AH536" s="464" t="s">
        <v>110</v>
      </c>
      <c r="AI536" s="464" t="s">
        <v>398</v>
      </c>
      <c r="AJ536" s="391"/>
      <c r="AK536" s="402"/>
      <c r="AL536" s="402"/>
      <c r="AM536" s="402"/>
      <c r="AN536" s="402"/>
      <c r="AO536" s="402"/>
      <c r="AP536" s="402"/>
      <c r="AQ536" s="402"/>
      <c r="AR536" s="402"/>
      <c r="AS536" s="402"/>
      <c r="AT536" s="402"/>
      <c r="AU536" s="402"/>
      <c r="AV536" s="402"/>
      <c r="AW536" s="402"/>
      <c r="AX536" s="402"/>
      <c r="AY536" s="402"/>
      <c r="AZ536" s="402"/>
      <c r="BA536" s="402"/>
      <c r="BB536" s="402"/>
      <c r="BC536" s="402"/>
      <c r="BD536" s="402"/>
      <c r="BE536" s="402"/>
      <c r="BF536" s="402"/>
      <c r="BG536" s="402"/>
      <c r="BH536" s="402"/>
      <c r="BI536" s="402"/>
      <c r="BJ536" s="402"/>
      <c r="BK536" s="402"/>
      <c r="BL536" s="402"/>
      <c r="BM536" s="402"/>
      <c r="BN536" s="402"/>
      <c r="BO536" s="402"/>
    </row>
    <row r="537" spans="1:67" ht="15" customHeight="1" thickBot="1">
      <c r="A537" s="194" t="s">
        <v>2</v>
      </c>
      <c r="B537" s="277">
        <f t="shared" si="130"/>
        <v>0</v>
      </c>
      <c r="C537" s="277">
        <f t="shared" si="124"/>
        <v>0</v>
      </c>
      <c r="D537" s="277"/>
      <c r="E537" s="66">
        <f>'1 Budgetskema (UDFYLDES)'!B537</f>
        <v>0</v>
      </c>
      <c r="F537" s="68"/>
      <c r="G537" s="437"/>
      <c r="H537" s="489"/>
      <c r="I537" s="471"/>
      <c r="J537" s="471"/>
      <c r="K537" s="296"/>
      <c r="L537" s="296"/>
      <c r="M537" s="296"/>
      <c r="N537" s="296"/>
      <c r="O537" s="299"/>
      <c r="P537" s="309"/>
      <c r="Q537" s="315"/>
      <c r="R537" s="311"/>
      <c r="S537" s="286"/>
      <c r="T537" s="473" t="e">
        <f t="shared" si="125"/>
        <v>#VALUE!</v>
      </c>
      <c r="U537" s="569" t="e">
        <f t="shared" si="126"/>
        <v>#VALUE!</v>
      </c>
      <c r="V537" s="473">
        <f t="shared" si="127"/>
        <v>0</v>
      </c>
      <c r="W537" s="468">
        <f t="shared" si="128"/>
        <v>0</v>
      </c>
      <c r="X537" s="468">
        <f t="shared" si="129"/>
        <v>0</v>
      </c>
      <c r="Y537" s="247"/>
      <c r="Z537" s="376" t="str">
        <f>IF(OR('1 Budgetskema (UDFYLDES)'!$B519="",'1 Budgetskema (UDFYLDES)'!$C519=""),"","Lille virksomhed")</f>
        <v/>
      </c>
      <c r="AA537" s="376" t="s">
        <v>98</v>
      </c>
      <c r="AB537" s="376" t="s">
        <v>90</v>
      </c>
      <c r="AC537" s="376" t="s">
        <v>390</v>
      </c>
      <c r="AD537" s="376" t="str">
        <f>IF('1 Budgetskema (UDFYLDES)'!$D519="","",IF('1 Budgetskema (UDFYLDES)'!$D519="Forsknings- og videnformidlingsinstitution","Forskning","Videnudvekslings- og informationsaktioner"))</f>
        <v/>
      </c>
      <c r="AE537" s="376" t="str">
        <f>IF('1 Budgetskema (UDFYLDES)'!$D519="","",IF('1 Budgetskema (UDFYLDES)'!$D519="Forsknings- og videnformidlingsinstitution","","Grundforskning"))</f>
        <v/>
      </c>
      <c r="AF537" s="470" t="str">
        <f>IF('1 Budgetskema (UDFYLDES)'!$D519="","","Netværk i akvakulturerhvervet")</f>
        <v/>
      </c>
      <c r="AG537" s="457" t="str">
        <f>IF(NOT(ISERROR(MATCH("Selvfinansieret",B$529,0))),"",IF(NOT(ISERROR(MATCH(B$529,{"ABER"},0))),$AD537,IF(NOT(ISERROR(MATCH(B$529,{"GBER"},0))),$AE537,IF(NOT(ISERROR(MATCH(B$529,{"FIBER"},0))),$AF537,IF(NOT(ISERROR(MATCH(B$529,{"Ej statsstøtte"},0))),$AB537,IF(NOT(ISERROR(MATCH(B$529,{"De minimis (Landbrug)"},0))),$AC537,IF(NOT(ISERROR(MATCH(B$529,{"De minimis (Generel)"},0))),$AC537,IF(NOT(ISERROR(MATCH(B$529,{"De minimis (Fiskeri og akvakultur)"},0))),$AC537,""))))))))</f>
        <v/>
      </c>
      <c r="AH537" s="300" t="str">
        <f>IF('1 Budgetskema (UDFYLDES)'!$D519="","",IF('1 Budgetskema (UDFYLDES)'!$D519="Offentlig institution","Ej statsstøtte","ABER"))</f>
        <v/>
      </c>
      <c r="AI537" s="247" t="s">
        <v>88</v>
      </c>
      <c r="AJ537" s="391"/>
      <c r="AK537" s="402"/>
      <c r="AL537" s="402"/>
      <c r="AM537" s="402"/>
      <c r="AN537" s="402"/>
      <c r="AO537" s="402"/>
      <c r="AP537" s="402"/>
      <c r="AQ537" s="402"/>
      <c r="AR537" s="402"/>
      <c r="AS537" s="402"/>
      <c r="AT537" s="402"/>
      <c r="AU537" s="402"/>
      <c r="AV537" s="402"/>
      <c r="AW537" s="402"/>
      <c r="AX537" s="402"/>
      <c r="AY537" s="402"/>
      <c r="AZ537" s="402"/>
      <c r="BA537" s="402"/>
      <c r="BB537" s="402"/>
      <c r="BC537" s="402"/>
      <c r="BD537" s="402"/>
      <c r="BE537" s="402"/>
      <c r="BF537" s="402"/>
      <c r="BG537" s="402"/>
      <c r="BH537" s="402"/>
      <c r="BI537" s="402"/>
      <c r="BJ537" s="402"/>
      <c r="BK537" s="402"/>
      <c r="BL537" s="402"/>
      <c r="BM537" s="402"/>
      <c r="BN537" s="402"/>
      <c r="BO537" s="402"/>
    </row>
    <row r="538" spans="1:67" ht="15" customHeight="1">
      <c r="A538" s="194" t="s">
        <v>10</v>
      </c>
      <c r="B538" s="277">
        <f t="shared" si="130"/>
        <v>0</v>
      </c>
      <c r="C538" s="277">
        <f t="shared" si="124"/>
        <v>0</v>
      </c>
      <c r="D538" s="277"/>
      <c r="E538" s="66">
        <f>'1 Budgetskema (UDFYLDES)'!B539</f>
        <v>0</v>
      </c>
      <c r="F538" s="68"/>
      <c r="G538" s="437"/>
      <c r="H538" s="489"/>
      <c r="I538" s="471"/>
      <c r="J538" s="496" t="s">
        <v>400</v>
      </c>
      <c r="K538" s="497"/>
      <c r="L538" s="498"/>
      <c r="M538" s="296"/>
      <c r="N538" s="296"/>
      <c r="O538" s="299"/>
      <c r="P538" s="309"/>
      <c r="Q538" s="315"/>
      <c r="R538" s="311"/>
      <c r="S538" s="286"/>
      <c r="T538" s="473" t="e">
        <f t="shared" si="125"/>
        <v>#VALUE!</v>
      </c>
      <c r="U538" s="569" t="e">
        <f t="shared" si="126"/>
        <v>#VALUE!</v>
      </c>
      <c r="V538" s="473">
        <f t="shared" si="127"/>
        <v>0</v>
      </c>
      <c r="W538" s="468">
        <f t="shared" si="128"/>
        <v>0</v>
      </c>
      <c r="X538" s="468">
        <f t="shared" si="129"/>
        <v>0</v>
      </c>
      <c r="Y538" s="457"/>
      <c r="Z538" s="376" t="str">
        <f>IF(OR('1 Budgetskema (UDFYLDES)'!$B519="",'1 Budgetskema (UDFYLDES)'!$C519=""),"","Mellemstor virksomhed")</f>
        <v/>
      </c>
      <c r="AA538" s="376" t="s">
        <v>99</v>
      </c>
      <c r="AB538" s="376" t="s">
        <v>91</v>
      </c>
      <c r="AC538" s="2" t="s">
        <v>391</v>
      </c>
      <c r="AD538" s="376" t="str">
        <f>IF('1 Budgetskema (UDFYLDES)'!$D519="","",IF('1 Budgetskema (UDFYLDES)'!$D519="Forsknings- og videnformidlingsinstitution","Udvikling","Konsulentbistand"))</f>
        <v/>
      </c>
      <c r="AE538" s="376" t="str">
        <f>IF('1 Budgetskema (UDFYLDES)'!$D519="","",IF('1 Budgetskema (UDFYLDES)'!$D519="Forsknings- og videnformidlingsinstitution","","Industriel forskning"))</f>
        <v/>
      </c>
      <c r="AF538" s="470" t="str">
        <f>IF('1 Budgetskema (UDFYLDES)'!$D519="","","Konsulentbistand")</f>
        <v/>
      </c>
      <c r="AG538" s="457" t="str">
        <f>IF(NOT(ISERROR(MATCH("Selvfinansieret",B$529,0))),"",IF(NOT(ISERROR(MATCH(B$529,{"ABER"},0))),$AD538,IF(NOT(ISERROR(MATCH(B$529,{"GBER"},0))),$AE538,IF(NOT(ISERROR(MATCH(B$529,{"FIBER"},0))),$AF538,IF(NOT(ISERROR(MATCH(B$529,{"Ej statsstøtte"},0))),$AB538,IF(NOT(ISERROR(MATCH(B$529,{"De minimis (Landbrug)"},0))),$AC538,IF(NOT(ISERROR(MATCH(B$529,{"De minimis (Generel)"},0))),$AC538,IF(NOT(ISERROR(MATCH(B$529,{"De minimis (Fiskeri og akvakultur)"},0))),$AC538,""))))))))</f>
        <v/>
      </c>
      <c r="AH538" s="300" t="str">
        <f>IF('1 Budgetskema (UDFYLDES)'!$D519="","",IF('1 Budgetskema (UDFYLDES)'!$D519="Offentlig institution",$AI540,IF('1 Budgetskema (UDFYLDES)'!$D519="Forsknings- og videnformidlingsinstitution",$AI543,$AI538)))</f>
        <v/>
      </c>
      <c r="AI538" s="247" t="s">
        <v>108</v>
      </c>
      <c r="AJ538" s="391"/>
      <c r="AK538" s="402"/>
      <c r="AL538" s="402"/>
      <c r="AM538" s="402"/>
      <c r="AN538" s="402"/>
      <c r="AO538" s="402"/>
      <c r="AP538" s="402"/>
      <c r="AQ538" s="402"/>
      <c r="AR538" s="402"/>
      <c r="AS538" s="402"/>
      <c r="AT538" s="402"/>
      <c r="AU538" s="402"/>
      <c r="AV538" s="402"/>
      <c r="AW538" s="402"/>
      <c r="AX538" s="402"/>
      <c r="AY538" s="402"/>
      <c r="AZ538" s="402"/>
      <c r="BA538" s="402"/>
      <c r="BB538" s="402"/>
      <c r="BC538" s="402"/>
      <c r="BD538" s="402"/>
      <c r="BE538" s="402"/>
      <c r="BF538" s="402"/>
      <c r="BG538" s="402"/>
      <c r="BH538" s="402"/>
      <c r="BI538" s="402"/>
      <c r="BJ538" s="402"/>
      <c r="BK538" s="402"/>
      <c r="BL538" s="402"/>
      <c r="BM538" s="402"/>
      <c r="BN538" s="402"/>
      <c r="BO538" s="402"/>
    </row>
    <row r="539" spans="1:67" ht="15.75" customHeight="1">
      <c r="A539" s="194" t="s">
        <v>55</v>
      </c>
      <c r="B539" s="277">
        <f t="shared" si="130"/>
        <v>0</v>
      </c>
      <c r="C539" s="277">
        <f t="shared" si="124"/>
        <v>0</v>
      </c>
      <c r="D539" s="277"/>
      <c r="E539" s="66">
        <f>'1 Budgetskema (UDFYLDES)'!B541</f>
        <v>0</v>
      </c>
      <c r="F539" s="68"/>
      <c r="G539" s="437"/>
      <c r="H539" s="489"/>
      <c r="I539" s="471"/>
      <c r="J539" s="500" t="str">
        <f>IF(OR($B529=AI540,$B529=AI541,$B529=AI542),"","Ja")</f>
        <v>Ja</v>
      </c>
      <c r="K539" s="493" t="b">
        <f>AND($T$3,OR('1 Budgetskema (UDFYLDES)'!D521="Nej",'1 Budgetskema (UDFYLDES)'!D521=""))</f>
        <v>1</v>
      </c>
      <c r="L539" s="499"/>
      <c r="M539" s="296"/>
      <c r="N539" s="296"/>
      <c r="O539" s="299"/>
      <c r="P539" s="309"/>
      <c r="Q539" s="315"/>
      <c r="R539" s="311"/>
      <c r="S539" s="286"/>
      <c r="T539" s="473" t="e">
        <f t="shared" si="125"/>
        <v>#VALUE!</v>
      </c>
      <c r="U539" s="569" t="e">
        <f t="shared" si="126"/>
        <v>#VALUE!</v>
      </c>
      <c r="V539" s="473">
        <f t="shared" si="127"/>
        <v>0</v>
      </c>
      <c r="W539" s="468">
        <f t="shared" si="128"/>
        <v>0</v>
      </c>
      <c r="X539" s="468">
        <f t="shared" si="129"/>
        <v>0</v>
      </c>
      <c r="Y539" s="457"/>
      <c r="Z539" s="376" t="str">
        <f>IF(OR('1 Budgetskema (UDFYLDES)'!$B519="",'1 Budgetskema (UDFYLDES)'!$C519=""),"","Stor virksomhed")</f>
        <v/>
      </c>
      <c r="AA539" s="376"/>
      <c r="AB539" s="376" t="s">
        <v>92</v>
      </c>
      <c r="AC539" s="376" t="s">
        <v>206</v>
      </c>
      <c r="AD539" s="376" t="str">
        <f>IF('1 Budgetskema (UDFYLDES)'!$D519="","",IF('1 Budgetskema (UDFYLDES)'!$D519="Forsknings- og videnformidlingsinstitution","Videnudvekslings- og informationsaktioner","Fremstødsforanstaltninger"))</f>
        <v/>
      </c>
      <c r="AE539" s="376" t="str">
        <f>IF('1 Budgetskema (UDFYLDES)'!$D519="","",IF('1 Budgetskema (UDFYLDES)'!$D519="Forsknings- og videnformidlingsinstitution","","Eksperimentel udvikling"))</f>
        <v/>
      </c>
      <c r="AF539" s="472" t="str">
        <f>IF('1 Budgetskema (UDFYLDES)'!$D519="","","Afsætningsforanstaltninger")</f>
        <v/>
      </c>
      <c r="AG539" s="457" t="str">
        <f>IF(NOT(ISERROR(MATCH("Selvfinansieret",B$529,0))),"",IF(NOT(ISERROR(MATCH(B$529,{"ABER"},0))),$AD539,IF(NOT(ISERROR(MATCH(B$529,{"GBER"},0))),$AE539,IF(NOT(ISERROR(MATCH(B$529,{"FIBER"},0))),$AF539,IF(NOT(ISERROR(MATCH(B$529,{"Ej statsstøtte"},0))),$AB539,IF(NOT(ISERROR(MATCH(B$529,{"De minimis (Landbrug)"},0))),$AC539,IF(NOT(ISERROR(MATCH(B$529,{"De minimis (Generel)"},0))),$AC539,IF(NOT(ISERROR(MATCH(B$529,{"De minimis (Fiskeri og akvakultur)"},0))),$AC539,""))))))))</f>
        <v/>
      </c>
      <c r="AH539" s="300" t="str">
        <f>IF('1 Budgetskema (UDFYLDES)'!$D519="","",IF(OR('1 Budgetskema (UDFYLDES)'!$D519="Forsknings- og videnformidlingsinstitution",'1 Budgetskema (UDFYLDES)'!$D519="Stor virksomhed"),$AI540,IF('1 Budgetskema (UDFYLDES)'!$D519="Offentlig institution",$AI541,"FIBER")))</f>
        <v/>
      </c>
      <c r="AI539" s="247" t="s">
        <v>89</v>
      </c>
      <c r="AJ539" s="391"/>
      <c r="AK539" s="402"/>
      <c r="AL539" s="402"/>
      <c r="AM539" s="402"/>
      <c r="AN539" s="402"/>
      <c r="AO539" s="402"/>
      <c r="AP539" s="402"/>
      <c r="AQ539" s="402"/>
      <c r="AR539" s="402"/>
      <c r="AS539" s="402"/>
      <c r="AT539" s="402"/>
      <c r="AU539" s="402"/>
      <c r="AV539" s="402"/>
      <c r="AW539" s="402"/>
      <c r="AX539" s="402"/>
      <c r="AY539" s="402"/>
      <c r="AZ539" s="402"/>
      <c r="BA539" s="402"/>
      <c r="BB539" s="402"/>
      <c r="BC539" s="402"/>
      <c r="BD539" s="402"/>
      <c r="BE539" s="402"/>
      <c r="BF539" s="402"/>
      <c r="BG539" s="402"/>
      <c r="BH539" s="402"/>
      <c r="BI539" s="402"/>
      <c r="BJ539" s="402"/>
      <c r="BK539" s="402"/>
      <c r="BL539" s="402"/>
      <c r="BM539" s="402"/>
      <c r="BN539" s="402"/>
      <c r="BO539" s="402"/>
    </row>
    <row r="540" spans="1:67" ht="15" customHeight="1">
      <c r="A540" s="268" t="s">
        <v>13</v>
      </c>
      <c r="B540" s="66">
        <f>SUM(B533+B534+B535+B536-B537-B538+B539)</f>
        <v>0</v>
      </c>
      <c r="C540" s="66">
        <f>SUM(C533+C534+C535+C536-C537-C538+C539)</f>
        <v>0</v>
      </c>
      <c r="D540" s="66"/>
      <c r="E540" s="66">
        <f>SUM(B540:C540)</f>
        <v>0</v>
      </c>
      <c r="F540" s="188"/>
      <c r="G540" s="437"/>
      <c r="H540" s="489"/>
      <c r="I540" s="471"/>
      <c r="J540" s="500" t="str">
        <f>IF(OR($B529=AI540,$B529=AI541,$B529=AI542),"","Nej")</f>
        <v>Nej</v>
      </c>
      <c r="K540" s="493"/>
      <c r="L540" s="499"/>
      <c r="M540" s="296"/>
      <c r="N540" s="296"/>
      <c r="O540" s="301"/>
      <c r="P540" s="457"/>
      <c r="Q540" s="376"/>
      <c r="R540" s="376"/>
      <c r="S540" s="376"/>
      <c r="T540" s="473" t="e">
        <f t="shared" si="125"/>
        <v>#VALUE!</v>
      </c>
      <c r="U540" s="569" t="e">
        <f t="shared" si="126"/>
        <v>#VALUE!</v>
      </c>
      <c r="V540" s="473">
        <f t="shared" si="127"/>
        <v>0</v>
      </c>
      <c r="W540" s="468">
        <f t="shared" si="128"/>
        <v>0</v>
      </c>
      <c r="X540" s="468">
        <f t="shared" si="129"/>
        <v>0</v>
      </c>
      <c r="Y540" s="457"/>
      <c r="Z540" s="376" t="str">
        <f>IF(OR('1 Budgetskema (UDFYLDES)'!$B519="",'1 Budgetskema (UDFYLDES)'!$C519=""),"","Forsknings- og videnformidlingsinstitution")</f>
        <v/>
      </c>
      <c r="AA540" s="376"/>
      <c r="AB540" s="376" t="s">
        <v>93</v>
      </c>
      <c r="AC540" s="376" t="s">
        <v>85</v>
      </c>
      <c r="AD540" s="376" t="str">
        <f>IF('1 Budgetskema (UDFYLDES)'!$D519="","",IF(OR('1 Budgetskema (UDFYLDES)'!$D519="Forsknings- og videnformidlingsinstitution",'1 Budgetskema (UDFYLDES)'!$D519="Stor virksomhed"),"","Deltagelse i kvalitetsordninger"))</f>
        <v/>
      </c>
      <c r="AE540" s="376" t="str">
        <f>IF('1 Budgetskema (UDFYLDES)'!$D519="","",IF('1 Budgetskema (UDFYLDES)'!$D519="Forsknings- og videnformidlingsinstitution","","Gennemførlighedsundersøgelser"))</f>
        <v/>
      </c>
      <c r="AF540" s="462" t="str">
        <f>""</f>
        <v/>
      </c>
      <c r="AG540" s="457" t="str">
        <f>IF(NOT(ISERROR(MATCH("Selvfinansieret",B$529,0))),"",IF(NOT(ISERROR(MATCH(B$529,{"ABER"},0))),$AD540,IF(NOT(ISERROR(MATCH(B$529,{"GBER"},0))),$AE540,IF(NOT(ISERROR(MATCH(B$529,{"FIBER"},0))),$AF540,IF(NOT(ISERROR(MATCH(B$529,{"Ej statsstøtte"},0))),$AB540,IF(NOT(ISERROR(MATCH(B$529,{"De minimis (Landbrug)"},0))),$AC540,IF(NOT(ISERROR(MATCH(B$529,{"De minimis (Generel)"},0))),$AC540,IF(NOT(ISERROR(MATCH(B$529,{"De minimis (Fiskeri og akvakultur)"},0))),$AC540,""))))))))</f>
        <v/>
      </c>
      <c r="AH540" s="300" t="str">
        <f>IF('1 Budgetskema (UDFYLDES)'!$D519="","",IF(OR('1 Budgetskema (UDFYLDES)'!$D519="Forsknings- og videnformidlingsinstitution",'1 Budgetskema (UDFYLDES)'!$D519="Stor virksomhed"),$AI541,IF('1 Budgetskema (UDFYLDES)'!$D519="Offentlig institution",$AI542,"De minimis (Landbrug)")))</f>
        <v/>
      </c>
      <c r="AI540" s="247" t="s">
        <v>63</v>
      </c>
      <c r="AJ540" s="391"/>
      <c r="AK540" s="402"/>
      <c r="AL540" s="402"/>
      <c r="AM540" s="402"/>
      <c r="AN540" s="402"/>
      <c r="AO540" s="402"/>
      <c r="AP540" s="402"/>
      <c r="AQ540" s="402"/>
      <c r="AR540" s="402"/>
      <c r="AS540" s="402"/>
      <c r="AT540" s="402"/>
      <c r="AU540" s="402"/>
      <c r="AV540" s="402"/>
      <c r="AW540" s="402"/>
      <c r="AX540" s="402"/>
      <c r="AY540" s="402"/>
      <c r="AZ540" s="402"/>
      <c r="BA540" s="402"/>
      <c r="BB540" s="402"/>
      <c r="BC540" s="402"/>
      <c r="BD540" s="402"/>
      <c r="BE540" s="402"/>
      <c r="BF540" s="402"/>
      <c r="BG540" s="402"/>
      <c r="BH540" s="402"/>
      <c r="BI540" s="402"/>
      <c r="BJ540" s="402"/>
      <c r="BK540" s="402"/>
      <c r="BL540" s="402"/>
      <c r="BM540" s="402"/>
      <c r="BN540" s="402"/>
      <c r="BO540" s="402"/>
    </row>
    <row r="541" spans="1:67" ht="15.75" customHeight="1" thickBot="1">
      <c r="A541" s="269" t="s">
        <v>1</v>
      </c>
      <c r="B541" s="277">
        <f>IFERROR(IF(E541=0,0,X541),0)</f>
        <v>0</v>
      </c>
      <c r="C541" s="277">
        <f>IFERROR(E541-B541,0)</f>
        <v>0</v>
      </c>
      <c r="D541" s="277"/>
      <c r="E541" s="66">
        <f>'1 Budgetskema (UDFYLDES)'!B543</f>
        <v>0</v>
      </c>
      <c r="F541" s="68"/>
      <c r="G541" s="437"/>
      <c r="H541" s="489"/>
      <c r="I541" s="471"/>
      <c r="J541" s="500"/>
      <c r="K541" s="493"/>
      <c r="L541" s="499"/>
      <c r="M541" s="296"/>
      <c r="N541" s="296"/>
      <c r="O541" s="299"/>
      <c r="P541" s="457"/>
      <c r="Q541" s="376"/>
      <c r="R541" s="376"/>
      <c r="S541" s="376"/>
      <c r="T541" s="473" t="e">
        <f t="shared" si="125"/>
        <v>#VALUE!</v>
      </c>
      <c r="U541" s="569" t="e">
        <f t="shared" si="126"/>
        <v>#VALUE!</v>
      </c>
      <c r="V541" s="473">
        <f t="shared" si="127"/>
        <v>0</v>
      </c>
      <c r="W541" s="468">
        <f t="shared" si="128"/>
        <v>0</v>
      </c>
      <c r="X541" s="468">
        <f t="shared" si="129"/>
        <v>0</v>
      </c>
      <c r="Y541" s="457"/>
      <c r="Z541" s="376" t="str">
        <f>IF(OR('1 Budgetskema (UDFYLDES)'!$B519="",'1 Budgetskema (UDFYLDES)'!$C519=""),"","Offentlig institution")</f>
        <v/>
      </c>
      <c r="AA541" s="376"/>
      <c r="AB541" s="376" t="s">
        <v>360</v>
      </c>
      <c r="AC541" s="376" t="s">
        <v>384</v>
      </c>
      <c r="AD541" s="376" t="str">
        <f>IF('1 Budgetskema (UDFYLDES)'!$D519="","",IF(OR('1 Budgetskema (UDFYLDES)'!$D519="Forsknings- og videnformidlingsinstitution",'1 Budgetskema (UDFYLDES)'!$D519="Stor virksomhed"),"","Ny Deltagelse i kvalitetsordninger"))</f>
        <v/>
      </c>
      <c r="AE541" s="376" t="str">
        <f>IF('1 Budgetskema (UDFYLDES)'!$D519="","",IF('1 Budgetskema (UDFYLDES)'!$D519="Forsknings- og videnformidlingsinstitution","","Uddannelse"))</f>
        <v/>
      </c>
      <c r="AF541" s="462" t="str">
        <f>""</f>
        <v/>
      </c>
      <c r="AG541" s="457" t="str">
        <f>IF(NOT(ISERROR(MATCH("Selvfinansieret",B$529,0))),"",IF(NOT(ISERROR(MATCH(B$529,{"ABER"},0))),$AD541,IF(NOT(ISERROR(MATCH(B$529,{"GBER"},0))),$AE541,IF(NOT(ISERROR(MATCH(B$529,{"FIBER"},0))),$AF541,IF(NOT(ISERROR(MATCH(B$529,{"Ej statsstøtte"},0))),$AB541,IF(NOT(ISERROR(MATCH(B$529,{"De minimis (Landbrug)"},0))),$AC541,IF(NOT(ISERROR(MATCH(B$529,{"De minimis (Generel)"},0))),$AC541,IF(NOT(ISERROR(MATCH(B$529,{"De minimis (Fiskeri og akvakultur)"},0))),$AC541,""))))))))</f>
        <v/>
      </c>
      <c r="AH541" s="300" t="str">
        <f>IF('1 Budgetskema (UDFYLDES)'!$D519="","",IF(OR('1 Budgetskema (UDFYLDES)'!$D519="Forsknings- og videnformidlingsinstitution",'1 Budgetskema (UDFYLDES)'!$D519="Stor virksomhed"),$AI542,IF('1 Budgetskema (UDFYLDES)'!$D519="Offentlig institution",$AI544,"De minimis (Generel)")))</f>
        <v/>
      </c>
      <c r="AI541" s="247" t="s">
        <v>397</v>
      </c>
      <c r="AJ541" s="391"/>
      <c r="AK541" s="402"/>
      <c r="AL541" s="402"/>
      <c r="AM541" s="402"/>
      <c r="AN541" s="402"/>
      <c r="AO541" s="402"/>
      <c r="AP541" s="402"/>
      <c r="AQ541" s="402"/>
      <c r="AR541" s="402"/>
      <c r="AS541" s="402"/>
      <c r="AT541" s="402"/>
      <c r="AU541" s="402"/>
      <c r="AV541" s="402"/>
      <c r="AW541" s="402"/>
      <c r="AX541" s="402"/>
      <c r="AY541" s="402"/>
      <c r="AZ541" s="402"/>
      <c r="BA541" s="402"/>
      <c r="BB541" s="402"/>
      <c r="BC541" s="402"/>
      <c r="BD541" s="402"/>
      <c r="BE541" s="402"/>
      <c r="BF541" s="402"/>
      <c r="BG541" s="402"/>
      <c r="BH541" s="402"/>
      <c r="BI541" s="402"/>
      <c r="BJ541" s="402"/>
      <c r="BK541" s="402"/>
      <c r="BL541" s="402"/>
      <c r="BM541" s="402"/>
      <c r="BN541" s="402"/>
      <c r="BO541" s="402"/>
    </row>
    <row r="542" spans="1:67" ht="15.75" customHeight="1" thickBot="1">
      <c r="A542" s="177" t="s">
        <v>0</v>
      </c>
      <c r="B542" s="551">
        <f>IF(B540+B541&lt;=0,0,B540+B541)</f>
        <v>0</v>
      </c>
      <c r="C542" s="551">
        <f>IF(C540+C541&lt;=0,0,C540+C541)</f>
        <v>0</v>
      </c>
      <c r="D542" s="279"/>
      <c r="E542" s="273">
        <f>SUM(E533+E534+E535+E536-E537-E538+E539)+E541</f>
        <v>0</v>
      </c>
      <c r="F542" s="264"/>
      <c r="G542" s="429"/>
      <c r="H542" s="489"/>
      <c r="I542" s="471"/>
      <c r="J542" s="501"/>
      <c r="K542" s="502"/>
      <c r="L542" s="503"/>
      <c r="M542" s="296"/>
      <c r="N542" s="296"/>
      <c r="O542" s="301"/>
      <c r="P542" s="457"/>
      <c r="Q542" s="376"/>
      <c r="R542" s="376"/>
      <c r="S542" s="376"/>
      <c r="T542" s="473" t="e">
        <f t="shared" si="125"/>
        <v>#VALUE!</v>
      </c>
      <c r="U542" s="569" t="e">
        <f t="shared" si="126"/>
        <v>#VALUE!</v>
      </c>
      <c r="V542" s="473">
        <f t="shared" si="127"/>
        <v>0</v>
      </c>
      <c r="W542" s="473"/>
      <c r="X542" s="468">
        <f t="shared" si="129"/>
        <v>0</v>
      </c>
      <c r="Y542" s="457"/>
      <c r="Z542" s="286"/>
      <c r="AA542" s="286"/>
      <c r="AB542" s="376" t="str">
        <f>""</f>
        <v/>
      </c>
      <c r="AC542" s="376" t="s">
        <v>95</v>
      </c>
      <c r="AD542" s="376" t="str">
        <f>""</f>
        <v/>
      </c>
      <c r="AE542" s="376" t="str">
        <f>IF('1 Budgetskema (UDFYLDES)'!$D519="","",IF('1 Budgetskema (UDFYLDES)'!$D519="Forsknings- og videnformidlingsinstitution","","Støtte til innovationsklynger"))</f>
        <v/>
      </c>
      <c r="AF542" s="462" t="str">
        <f>""</f>
        <v/>
      </c>
      <c r="AG542" s="457" t="str">
        <f>IF(NOT(ISERROR(MATCH("Selvfinansieret",B$529,0))),"",IF(NOT(ISERROR(MATCH(B$529,{"ABER"},0))),$AD542,IF(NOT(ISERROR(MATCH(B$529,{"GBER"},0))),$AE542,IF(NOT(ISERROR(MATCH(B$529,{"FIBER"},0))),$AF542,IF(NOT(ISERROR(MATCH(B$529,{"Ej statsstøtte"},0))),$AB542,IF(NOT(ISERROR(MATCH(B$529,{"De minimis (Landbrug)"},0))),$AC542,IF(NOT(ISERROR(MATCH(B$529,{"De minimis (Generel)"},0))),$AC542,IF(NOT(ISERROR(MATCH(B$529,{"De minimis (Fiskeri og akvakultur)"},0))),$AC542,""))))))))</f>
        <v/>
      </c>
      <c r="AH542" s="300" t="str">
        <f>IF(OR('1 Budgetskema (UDFYLDES)'!$D519="",'1 Budgetskema (UDFYLDES)'!$D519="Offentlig institution"),"",IF(OR('1 Budgetskema (UDFYLDES)'!$D519="Forsknings- og videnformidlingsinstitution",'1 Budgetskema (UDFYLDES)'!$D519="Stor virksomhed"),$AI544,"De minimis (Fiskeri og akvakultur)"))</f>
        <v/>
      </c>
      <c r="AI542" s="247" t="s">
        <v>64</v>
      </c>
      <c r="AJ542" s="391"/>
      <c r="AK542" s="402"/>
      <c r="AL542" s="402"/>
      <c r="AM542" s="402"/>
      <c r="AN542" s="402"/>
      <c r="AO542" s="402"/>
      <c r="AP542" s="402"/>
      <c r="AQ542" s="402"/>
      <c r="AR542" s="402"/>
      <c r="AS542" s="402"/>
      <c r="AT542" s="402"/>
      <c r="AU542" s="402"/>
      <c r="AV542" s="402"/>
      <c r="AW542" s="402"/>
      <c r="AX542" s="402"/>
      <c r="AY542" s="402"/>
      <c r="AZ542" s="402"/>
      <c r="BA542" s="402"/>
      <c r="BB542" s="402"/>
      <c r="BC542" s="402"/>
      <c r="BD542" s="402"/>
      <c r="BE542" s="402"/>
      <c r="BF542" s="402"/>
      <c r="BG542" s="402"/>
      <c r="BH542" s="402"/>
      <c r="BI542" s="402"/>
      <c r="BJ542" s="402"/>
      <c r="BK542" s="402"/>
      <c r="BL542" s="402"/>
      <c r="BM542" s="402"/>
      <c r="BN542" s="402"/>
      <c r="BO542" s="402"/>
    </row>
    <row r="543" spans="1:67" s="2" customFormat="1" ht="15.75" thickBot="1">
      <c r="A543" s="549" t="s">
        <v>426</v>
      </c>
      <c r="B543" s="280">
        <f>B542</f>
        <v>0</v>
      </c>
      <c r="C543" s="550">
        <f>'1 Budgetskema (UDFYLDES)'!E521</f>
        <v>0</v>
      </c>
      <c r="D543" s="550">
        <f>'1 Budgetskema (UDFYLDES)'!F521</f>
        <v>0</v>
      </c>
      <c r="E543" s="283">
        <f>SUM(B533+B534+B535+B536-B537-B538+B539)</f>
        <v>0</v>
      </c>
      <c r="F543" s="189"/>
      <c r="G543" s="430"/>
      <c r="H543" s="430"/>
      <c r="I543" s="474"/>
      <c r="J543" s="493" t="s">
        <v>430</v>
      </c>
      <c r="K543" s="299"/>
      <c r="L543" s="299"/>
      <c r="M543" s="299"/>
      <c r="N543" s="299"/>
      <c r="O543" s="301"/>
      <c r="P543" s="457"/>
      <c r="Q543" s="376"/>
      <c r="R543" s="376"/>
      <c r="S543" s="376"/>
      <c r="T543" s="473"/>
      <c r="U543" s="473"/>
      <c r="V543" s="473"/>
      <c r="W543" s="473"/>
      <c r="X543" s="468"/>
      <c r="Y543" s="457"/>
      <c r="Z543" s="300"/>
      <c r="AA543" s="300"/>
      <c r="AB543" s="376" t="str">
        <f>""</f>
        <v/>
      </c>
      <c r="AC543" s="376" t="s">
        <v>86</v>
      </c>
      <c r="AD543" s="462" t="str">
        <f>""</f>
        <v/>
      </c>
      <c r="AE543" s="376" t="str">
        <f>IF('1 Budgetskema (UDFYLDES)'!$D519="","",IF(OR('1 Budgetskema (UDFYLDES)'!$D519="Forsknings- og videnformidlingsinstitution",'1 Budgetskema (UDFYLDES)'!$D519="Stor virksomhed"),"","Konsulentbistand"))</f>
        <v/>
      </c>
      <c r="AF543" s="462" t="str">
        <f>""</f>
        <v/>
      </c>
      <c r="AG543" s="457" t="str">
        <f>IF(NOT(ISERROR(MATCH("Selvfinansieret",B$529,0))),"",IF(NOT(ISERROR(MATCH(B$529,{"ABER"},0))),$AD543,IF(NOT(ISERROR(MATCH(B$529,{"GBER"},0))),$AE543,IF(NOT(ISERROR(MATCH(B$529,{"FIBER"},0))),$AF543,IF(NOT(ISERROR(MATCH(B$529,{"Ej statsstøtte"},0))),$AB543,IF(NOT(ISERROR(MATCH(B$529,{"De minimis (Landbrug)"},0))),$AC543,IF(NOT(ISERROR(MATCH(B$529,{"De minimis (Generel)"},0))),$AC543,IF(NOT(ISERROR(MATCH(B$529,{"De minimis (Fiskeri og akvakultur)"},0))),$AC543,""))))))))</f>
        <v/>
      </c>
      <c r="AH543" s="300" t="str">
        <f>IF(OR('1 Budgetskema (UDFYLDES)'!$D519="",'1 Budgetskema (UDFYLDES)'!$D519="Offentlig institution",'1 Budgetskema (UDFYLDES)'!$D519="Forsknings- og videnformidlingsinstitution",'1 Budgetskema (UDFYLDES)'!$D519="Stor virksomhed"),"","Selvfinansieret")</f>
        <v/>
      </c>
      <c r="AI543" s="247" t="s">
        <v>115</v>
      </c>
      <c r="AJ543" s="391"/>
      <c r="AK543" s="402"/>
      <c r="AL543" s="402"/>
      <c r="AM543" s="402"/>
      <c r="AN543" s="402"/>
      <c r="AO543" s="402"/>
      <c r="AP543" s="402"/>
      <c r="AQ543" s="402"/>
      <c r="AR543" s="402"/>
      <c r="AS543" s="402"/>
      <c r="AT543" s="402"/>
      <c r="AU543" s="402"/>
      <c r="AV543" s="402"/>
      <c r="AW543" s="402"/>
      <c r="AX543" s="402"/>
      <c r="AY543" s="402"/>
      <c r="AZ543" s="402"/>
      <c r="BA543" s="402"/>
      <c r="BB543" s="402"/>
      <c r="BC543" s="402"/>
      <c r="BD543" s="402"/>
      <c r="BE543" s="402"/>
      <c r="BF543" s="402"/>
      <c r="BG543" s="402"/>
      <c r="BH543" s="402"/>
      <c r="BI543" s="402"/>
      <c r="BJ543" s="402"/>
      <c r="BK543" s="402"/>
      <c r="BL543" s="402"/>
      <c r="BM543" s="402"/>
      <c r="BN543" s="402"/>
      <c r="BO543" s="402"/>
    </row>
    <row r="544" spans="1:67" s="2" customFormat="1" ht="15.75" thickBot="1">
      <c r="A544" s="393"/>
      <c r="B544" s="394"/>
      <c r="C544" s="394"/>
      <c r="D544" s="394"/>
      <c r="E544" s="408"/>
      <c r="F544" s="407"/>
      <c r="G544" s="430"/>
      <c r="H544" s="430"/>
      <c r="I544" s="474"/>
      <c r="J544" s="299" t="b">
        <f>OR(AND('1 Budgetskema (UDFYLDES)'!A519&gt;1,'1 Budgetskema (UDFYLDES)'!A519&lt;1000000000),'1 Budgetskema (UDFYLDES)'!A519&gt;9999999999)</f>
        <v>0</v>
      </c>
      <c r="K544" s="299"/>
      <c r="L544" s="299"/>
      <c r="M544" s="299"/>
      <c r="N544" s="299"/>
      <c r="O544" s="301"/>
      <c r="P544" s="457"/>
      <c r="Q544" s="376"/>
      <c r="R544" s="376"/>
      <c r="S544" s="376"/>
      <c r="T544" s="473"/>
      <c r="U544" s="473"/>
      <c r="V544" s="473"/>
      <c r="W544" s="473"/>
      <c r="X544" s="468"/>
      <c r="Y544" s="457"/>
      <c r="Z544" s="285"/>
      <c r="AA544" s="291"/>
      <c r="AB544" s="286" t="str">
        <f>""</f>
        <v/>
      </c>
      <c r="AC544" s="376" t="s">
        <v>87</v>
      </c>
      <c r="AD544" s="247" t="str">
        <f>""</f>
        <v/>
      </c>
      <c r="AE544" s="376" t="str">
        <f>IF('1 Budgetskema (UDFYLDES)'!$D519="","",IF(OR('1 Budgetskema (UDFYLDES)'!$D519="Forsknings- og videnformidlingsinstitution",'1 Budgetskema (UDFYLDES)'!$D519="Stor virksomhed"),"","Deltagelse i messer"))</f>
        <v/>
      </c>
      <c r="AF544" s="462" t="str">
        <f>""</f>
        <v/>
      </c>
      <c r="AG544" s="457" t="str">
        <f>IF(NOT(ISERROR(MATCH("Selvfinansieret",B$529,0))),"",IF(NOT(ISERROR(MATCH(B$529,{"ABER"},0))),$AD544,IF(NOT(ISERROR(MATCH(B$529,{"GBER"},0))),$AE544,IF(NOT(ISERROR(MATCH(B$529,{"FIBER"},0))),$AF544,IF(NOT(ISERROR(MATCH(B$529,{"Ej statsstøtte"},0))),$AB544,IF(NOT(ISERROR(MATCH(B$529,{"De minimis (Landbrug)"},0))),$AC544,IF(NOT(ISERROR(MATCH(B$529,{"De minimis (Generel)"},0))),$AC544,IF(NOT(ISERROR(MATCH(B$529,{"De minimis (Fiskeri og akvakultur)"},0))),$AC544,""))))))))</f>
        <v/>
      </c>
      <c r="AH544" s="300"/>
      <c r="AI544" s="247" t="s">
        <v>107</v>
      </c>
      <c r="AJ544" s="391"/>
      <c r="AK544" s="402"/>
      <c r="AL544" s="402"/>
      <c r="AM544" s="402"/>
      <c r="AN544" s="402"/>
      <c r="AO544" s="402"/>
      <c r="AP544" s="402"/>
      <c r="AQ544" s="402"/>
      <c r="AR544" s="402"/>
      <c r="AS544" s="402"/>
      <c r="AT544" s="402"/>
      <c r="AU544" s="402"/>
      <c r="AV544" s="402"/>
      <c r="AW544" s="402"/>
      <c r="AX544" s="402"/>
      <c r="AY544" s="402"/>
      <c r="AZ544" s="402"/>
      <c r="BA544" s="402"/>
      <c r="BB544" s="402"/>
      <c r="BC544" s="402"/>
      <c r="BD544" s="402"/>
      <c r="BE544" s="402"/>
      <c r="BF544" s="402"/>
      <c r="BG544" s="402"/>
      <c r="BH544" s="402"/>
      <c r="BI544" s="402"/>
      <c r="BJ544" s="402"/>
      <c r="BK544" s="402"/>
      <c r="BL544" s="402"/>
      <c r="BM544" s="402"/>
      <c r="BN544" s="402"/>
      <c r="BO544" s="402"/>
    </row>
    <row r="545" spans="1:67" s="2" customFormat="1" ht="15">
      <c r="A545" s="396"/>
      <c r="B545" s="397"/>
      <c r="C545" s="397"/>
      <c r="D545" s="397"/>
      <c r="E545" s="523" t="s">
        <v>402</v>
      </c>
      <c r="F545" s="271" t="str">
        <f>F530</f>
        <v/>
      </c>
      <c r="G545" s="430"/>
      <c r="H545" s="430"/>
      <c r="I545" s="474"/>
      <c r="J545" s="474"/>
      <c r="K545" s="299"/>
      <c r="L545" s="299"/>
      <c r="M545" s="299"/>
      <c r="N545" s="299"/>
      <c r="O545" s="299"/>
      <c r="P545" s="301"/>
      <c r="Q545" s="376"/>
      <c r="R545" s="376"/>
      <c r="S545" s="376"/>
      <c r="T545" s="473"/>
      <c r="U545" s="473"/>
      <c r="V545" s="473"/>
      <c r="W545" s="473"/>
      <c r="X545" s="473"/>
      <c r="Y545" s="457"/>
      <c r="Z545" s="457"/>
      <c r="AA545" s="247"/>
      <c r="AB545" s="286" t="str">
        <f>""</f>
        <v/>
      </c>
      <c r="AC545" s="376" t="s">
        <v>97</v>
      </c>
      <c r="AD545" s="247" t="str">
        <f>""</f>
        <v/>
      </c>
      <c r="AE545" s="247" t="str">
        <f>""</f>
        <v/>
      </c>
      <c r="AF545" s="462" t="str">
        <f>""</f>
        <v/>
      </c>
      <c r="AG545" s="457" t="str">
        <f>IF(NOT(ISERROR(MATCH("Selvfinansieret",B$529,0))),"",IF(NOT(ISERROR(MATCH(B$529,{"ABER"},0))),$AD545,IF(NOT(ISERROR(MATCH(B$529,{"GBER"},0))),$AE545,IF(NOT(ISERROR(MATCH(B$529,{"FIBER"},0))),$AF545,IF(NOT(ISERROR(MATCH(B$529,{"Ej statsstøtte"},0))),$AB545,IF(NOT(ISERROR(MATCH(B$529,{"De minimis (Landbrug)"},0))),$AC545,IF(NOT(ISERROR(MATCH(B$529,{"De minimis (Generel)"},0))),$AC545,IF(NOT(ISERROR(MATCH(B$529,{"De minimis (Fiskeri og akvakultur)"},0))),$AC545,""))))))))</f>
        <v/>
      </c>
      <c r="AH545" s="247"/>
      <c r="AI545" s="247"/>
      <c r="AJ545" s="391"/>
      <c r="AK545" s="402"/>
      <c r="AL545" s="402"/>
      <c r="AM545" s="402"/>
      <c r="AN545" s="402"/>
      <c r="AO545" s="402"/>
      <c r="AP545" s="402"/>
      <c r="AQ545" s="402"/>
      <c r="AR545" s="402"/>
      <c r="AS545" s="402"/>
      <c r="AT545" s="402"/>
      <c r="AU545" s="402"/>
      <c r="AV545" s="402"/>
      <c r="AW545" s="402"/>
      <c r="AX545" s="402"/>
      <c r="AY545" s="402"/>
      <c r="AZ545" s="402"/>
      <c r="BA545" s="402"/>
      <c r="BB545" s="402"/>
      <c r="BC545" s="402"/>
      <c r="BD545" s="402"/>
      <c r="BE545" s="402"/>
      <c r="BF545" s="402"/>
      <c r="BG545" s="402"/>
      <c r="BH545" s="402"/>
      <c r="BI545" s="402"/>
      <c r="BJ545" s="402"/>
      <c r="BK545" s="402"/>
      <c r="BL545" s="402"/>
      <c r="BM545" s="402"/>
      <c r="BN545" s="402"/>
      <c r="BO545" s="402"/>
    </row>
    <row r="546" spans="1:67" s="2" customFormat="1" ht="15">
      <c r="A546" s="396"/>
      <c r="B546" s="397"/>
      <c r="C546" s="397"/>
      <c r="D546" s="397"/>
      <c r="E546" s="524" t="s">
        <v>405</v>
      </c>
      <c r="F546" s="272" t="str">
        <f>IFERROR(IF(G531="",G532,IF(G531&lt;=0,0,IF(AND(G531&lt;F531,G532&lt;F531,G531&gt;0,G532&gt;0),(F531-(F531-G531)-(F531-G532)),G531))),"")</f>
        <v/>
      </c>
      <c r="G546" s="430"/>
      <c r="H546" s="430"/>
      <c r="I546" s="474"/>
      <c r="J546" s="474"/>
      <c r="K546" s="299"/>
      <c r="L546" s="299"/>
      <c r="M546" s="299"/>
      <c r="N546" s="299"/>
      <c r="O546" s="299"/>
      <c r="P546" s="301"/>
      <c r="Q546" s="376"/>
      <c r="R546" s="376"/>
      <c r="S546" s="376"/>
      <c r="T546" s="473"/>
      <c r="U546" s="473"/>
      <c r="V546" s="473"/>
      <c r="W546" s="473"/>
      <c r="X546" s="473"/>
      <c r="Y546" s="457"/>
      <c r="Z546" s="247"/>
      <c r="AA546" s="247"/>
      <c r="AB546" s="286" t="str">
        <f>""</f>
        <v/>
      </c>
      <c r="AC546" s="376" t="s">
        <v>109</v>
      </c>
      <c r="AD546" s="247" t="str">
        <f>""</f>
        <v/>
      </c>
      <c r="AE546" s="247" t="str">
        <f>""</f>
        <v/>
      </c>
      <c r="AF546" s="462" t="str">
        <f>""</f>
        <v/>
      </c>
      <c r="AG546" s="457" t="str">
        <f>IF(NOT(ISERROR(MATCH("Selvfinansieret",B$529,0))),"",IF(NOT(ISERROR(MATCH(B$529,{"ABER"},0))),$AD546,IF(NOT(ISERROR(MATCH(B$529,{"GBER"},0))),$AE546,IF(NOT(ISERROR(MATCH(B$529,{"FIBER"},0))),$AF546,IF(NOT(ISERROR(MATCH(B$529,{"Ej statsstøtte"},0))),$AB546,IF(NOT(ISERROR(MATCH(B$529,{"De minimis (Landbrug)"},0))),$AC546,IF(NOT(ISERROR(MATCH(B$529,{"De minimis (Generel)"},0))),$AC546,IF(NOT(ISERROR(MATCH(B$529,{"De minimis (Fiskeri og akvakultur)"},0))),$AC546,""))))))))</f>
        <v/>
      </c>
      <c r="AH546" s="247"/>
      <c r="AI546" s="247"/>
      <c r="AJ546" s="391"/>
      <c r="AK546" s="402"/>
      <c r="AL546" s="402"/>
      <c r="AM546" s="402"/>
      <c r="AN546" s="402"/>
      <c r="AO546" s="402"/>
      <c r="AP546" s="402"/>
      <c r="AQ546" s="402"/>
      <c r="AR546" s="402"/>
      <c r="AS546" s="402"/>
      <c r="AT546" s="402"/>
      <c r="AU546" s="402"/>
      <c r="AV546" s="402"/>
      <c r="AW546" s="402"/>
      <c r="AX546" s="402"/>
      <c r="AY546" s="402"/>
      <c r="AZ546" s="402"/>
      <c r="BA546" s="402"/>
      <c r="BB546" s="402"/>
      <c r="BC546" s="402"/>
      <c r="BD546" s="402"/>
      <c r="BE546" s="402"/>
      <c r="BF546" s="402"/>
      <c r="BG546" s="402"/>
      <c r="BH546" s="402"/>
      <c r="BI546" s="402"/>
      <c r="BJ546" s="402"/>
      <c r="BK546" s="402"/>
      <c r="BL546" s="402"/>
      <c r="BM546" s="402"/>
      <c r="BN546" s="402"/>
      <c r="BO546" s="402"/>
    </row>
    <row r="547" spans="1:67" ht="15">
      <c r="A547" s="406"/>
      <c r="B547" s="400"/>
      <c r="C547" s="400"/>
      <c r="D547" s="400"/>
      <c r="E547" s="525" t="s">
        <v>404</v>
      </c>
      <c r="F547" s="265" t="str">
        <f>IF($F528="","",IF($F528="Forsknings- og videnformidlingsinstitution",0.44,0.3))</f>
        <v/>
      </c>
      <c r="G547" s="431"/>
      <c r="H547" s="431"/>
      <c r="I547" s="475"/>
      <c r="J547" s="475"/>
      <c r="K547" s="304"/>
      <c r="L547" s="304"/>
      <c r="M547" s="304"/>
      <c r="N547" s="304"/>
      <c r="O547" s="304"/>
      <c r="P547" s="457"/>
      <c r="Q547" s="376"/>
      <c r="R547" s="376"/>
      <c r="S547" s="376"/>
      <c r="T547" s="473"/>
      <c r="U547" s="473"/>
      <c r="V547" s="473"/>
      <c r="W547" s="473"/>
      <c r="X547" s="473"/>
      <c r="Y547" s="247"/>
      <c r="Z547" s="247"/>
      <c r="AA547" s="247"/>
      <c r="AB547" s="247"/>
      <c r="AC547" s="247"/>
      <c r="AD547" s="247"/>
      <c r="AE547" s="247"/>
      <c r="AF547" s="247"/>
      <c r="AG547" s="247"/>
      <c r="AH547" s="247"/>
      <c r="AI547" s="247"/>
      <c r="AJ547" s="391"/>
      <c r="AK547" s="402"/>
      <c r="AL547" s="402"/>
      <c r="AM547" s="402"/>
      <c r="AN547" s="402"/>
      <c r="AO547" s="402"/>
      <c r="AP547" s="402"/>
      <c r="AQ547" s="402"/>
      <c r="AR547" s="402"/>
      <c r="AS547" s="402"/>
      <c r="AT547" s="402"/>
      <c r="AU547" s="402"/>
      <c r="AV547" s="402"/>
      <c r="AW547" s="402"/>
      <c r="AX547" s="402"/>
      <c r="AY547" s="402"/>
      <c r="AZ547" s="402"/>
      <c r="BA547" s="402"/>
      <c r="BB547" s="402"/>
      <c r="BC547" s="402"/>
      <c r="BD547" s="402"/>
      <c r="BE547" s="402"/>
      <c r="BF547" s="402"/>
      <c r="BG547" s="402"/>
      <c r="BH547" s="402"/>
      <c r="BI547" s="402"/>
      <c r="BJ547" s="402"/>
      <c r="BK547" s="402"/>
      <c r="BL547" s="402"/>
      <c r="BM547" s="402"/>
      <c r="BN547" s="402"/>
      <c r="BO547" s="402"/>
    </row>
    <row r="548" spans="1:67" ht="15.75" thickBot="1">
      <c r="A548" s="447" t="s">
        <v>51</v>
      </c>
      <c r="B548" s="448">
        <f>IFERROR(E542/$E$15,0)</f>
        <v>0</v>
      </c>
      <c r="C548" s="400"/>
      <c r="D548" s="400"/>
      <c r="E548" s="526" t="s">
        <v>403</v>
      </c>
      <c r="F548" s="266">
        <f>'1 Budgetskema (UDFYLDES)'!$C543</f>
        <v>0</v>
      </c>
      <c r="G548" s="431"/>
      <c r="H548" s="431"/>
      <c r="I548" s="475"/>
      <c r="J548" s="475"/>
      <c r="K548" s="304"/>
      <c r="L548" s="304"/>
      <c r="M548" s="304"/>
      <c r="N548" s="304"/>
      <c r="O548" s="304"/>
      <c r="P548" s="457"/>
      <c r="Q548" s="376"/>
      <c r="R548" s="376"/>
      <c r="S548" s="376"/>
      <c r="T548" s="473"/>
      <c r="U548" s="473"/>
      <c r="V548" s="473"/>
      <c r="W548" s="473"/>
      <c r="X548" s="473"/>
      <c r="Y548" s="247"/>
      <c r="Z548" s="247"/>
      <c r="AA548" s="247"/>
      <c r="AB548" s="247"/>
      <c r="AC548" s="247"/>
      <c r="AD548" s="247"/>
      <c r="AE548" s="247"/>
      <c r="AF548" s="247"/>
      <c r="AG548" s="247"/>
      <c r="AH548" s="247"/>
      <c r="AI548" s="247"/>
      <c r="AJ548" s="391"/>
      <c r="AK548" s="402"/>
      <c r="AL548" s="402"/>
      <c r="AM548" s="402"/>
      <c r="AN548" s="402"/>
      <c r="AO548" s="402"/>
      <c r="AP548" s="402"/>
      <c r="AQ548" s="402"/>
      <c r="AR548" s="402"/>
      <c r="AS548" s="402"/>
      <c r="AT548" s="402"/>
      <c r="AU548" s="402"/>
      <c r="AV548" s="402"/>
      <c r="AW548" s="402"/>
      <c r="AX548" s="402"/>
      <c r="AY548" s="402"/>
      <c r="AZ548" s="402"/>
      <c r="BA548" s="402"/>
      <c r="BB548" s="402"/>
      <c r="BC548" s="402"/>
      <c r="BD548" s="402"/>
      <c r="BE548" s="402"/>
      <c r="BF548" s="402"/>
      <c r="BG548" s="402"/>
      <c r="BH548" s="402"/>
      <c r="BI548" s="402"/>
      <c r="BJ548" s="402"/>
      <c r="BK548" s="402"/>
      <c r="BL548" s="402"/>
      <c r="BM548" s="402"/>
      <c r="BN548" s="402"/>
      <c r="BO548" s="402"/>
    </row>
    <row r="549" spans="1:67" ht="15.75" thickBot="1">
      <c r="A549" s="398"/>
      <c r="B549" s="399"/>
      <c r="C549" s="391"/>
      <c r="D549" s="391"/>
      <c r="E549" s="409"/>
      <c r="F549" s="391"/>
      <c r="G549" s="431"/>
      <c r="H549" s="431"/>
      <c r="I549" s="475"/>
      <c r="J549" s="475"/>
      <c r="K549" s="304"/>
      <c r="L549" s="304"/>
      <c r="M549" s="304"/>
      <c r="N549" s="304"/>
      <c r="O549" s="304"/>
      <c r="P549" s="457"/>
      <c r="Q549" s="376"/>
      <c r="R549" s="376"/>
      <c r="S549" s="376"/>
      <c r="T549" s="473"/>
      <c r="U549" s="473"/>
      <c r="V549" s="473"/>
      <c r="W549" s="473"/>
      <c r="X549" s="473"/>
      <c r="Y549" s="247"/>
      <c r="Z549" s="247"/>
      <c r="AA549" s="247"/>
      <c r="AB549" s="247"/>
      <c r="AC549" s="376"/>
      <c r="AD549" s="247"/>
      <c r="AE549" s="247"/>
      <c r="AF549" s="247"/>
      <c r="AG549" s="247"/>
      <c r="AH549" s="247"/>
      <c r="AI549" s="247"/>
      <c r="AJ549" s="391"/>
      <c r="AK549" s="402"/>
      <c r="AL549" s="402"/>
      <c r="AM549" s="402"/>
      <c r="AN549" s="402"/>
      <c r="AO549" s="402"/>
      <c r="AP549" s="402"/>
      <c r="AQ549" s="402"/>
      <c r="AR549" s="402"/>
      <c r="AS549" s="402"/>
      <c r="AT549" s="402"/>
      <c r="AU549" s="402"/>
      <c r="AV549" s="402"/>
      <c r="AW549" s="402"/>
      <c r="AX549" s="402"/>
      <c r="AY549" s="402"/>
      <c r="AZ549" s="402"/>
      <c r="BA549" s="402"/>
      <c r="BB549" s="402"/>
      <c r="BC549" s="402"/>
      <c r="BD549" s="402"/>
      <c r="BE549" s="402"/>
      <c r="BF549" s="402"/>
      <c r="BG549" s="402"/>
      <c r="BH549" s="402"/>
      <c r="BI549" s="402"/>
      <c r="BJ549" s="402"/>
      <c r="BK549" s="402"/>
      <c r="BL549" s="402"/>
      <c r="BM549" s="402"/>
      <c r="BN549" s="402"/>
      <c r="BO549" s="402"/>
    </row>
    <row r="550" spans="1:67" ht="15" hidden="1">
      <c r="A550" s="398"/>
      <c r="B550" s="399"/>
      <c r="C550" s="391"/>
      <c r="D550" s="391"/>
      <c r="E550" s="409"/>
      <c r="F550" s="391"/>
      <c r="G550" s="431"/>
      <c r="H550" s="431"/>
      <c r="I550" s="475"/>
      <c r="J550" s="475"/>
      <c r="K550" s="304"/>
      <c r="L550" s="304"/>
      <c r="M550" s="304"/>
      <c r="N550" s="304"/>
      <c r="O550" s="304"/>
      <c r="P550" s="457"/>
      <c r="Q550" s="376"/>
      <c r="R550" s="376"/>
      <c r="S550" s="376"/>
      <c r="T550" s="473"/>
      <c r="U550" s="473"/>
      <c r="V550" s="473"/>
      <c r="W550" s="473"/>
      <c r="X550" s="473"/>
      <c r="Y550" s="247"/>
      <c r="Z550" s="247"/>
      <c r="AA550" s="247"/>
      <c r="AB550" s="247"/>
      <c r="AC550" s="376"/>
      <c r="AD550" s="247"/>
      <c r="AE550" s="247"/>
      <c r="AF550" s="247"/>
      <c r="AG550" s="247"/>
      <c r="AH550" s="247"/>
      <c r="AI550" s="247"/>
      <c r="AJ550" s="391"/>
      <c r="AK550" s="402"/>
      <c r="AL550" s="402"/>
      <c r="AM550" s="402"/>
      <c r="AN550" s="402"/>
      <c r="AO550" s="402"/>
      <c r="AP550" s="402"/>
      <c r="AQ550" s="402"/>
      <c r="AR550" s="402"/>
      <c r="AS550" s="402"/>
      <c r="AT550" s="402"/>
      <c r="AU550" s="402"/>
      <c r="AV550" s="402"/>
      <c r="AW550" s="402"/>
      <c r="AX550" s="402"/>
      <c r="AY550" s="402"/>
      <c r="AZ550" s="402"/>
      <c r="BA550" s="402"/>
      <c r="BB550" s="402"/>
      <c r="BC550" s="402"/>
      <c r="BD550" s="402"/>
      <c r="BE550" s="402"/>
      <c r="BF550" s="402"/>
      <c r="BG550" s="402"/>
      <c r="BH550" s="402"/>
      <c r="BI550" s="402"/>
      <c r="BJ550" s="402"/>
      <c r="BK550" s="402"/>
      <c r="BL550" s="402"/>
      <c r="BM550" s="402"/>
      <c r="BN550" s="402"/>
      <c r="BO550" s="402"/>
    </row>
    <row r="551" spans="1:67" ht="15" hidden="1">
      <c r="A551" s="398"/>
      <c r="B551" s="399"/>
      <c r="C551" s="391"/>
      <c r="D551" s="391"/>
      <c r="E551" s="409"/>
      <c r="F551" s="391"/>
      <c r="G551" s="431"/>
      <c r="H551" s="431"/>
      <c r="I551" s="475"/>
      <c r="J551" s="475"/>
      <c r="K551" s="304"/>
      <c r="L551" s="304"/>
      <c r="M551" s="304"/>
      <c r="N551" s="304"/>
      <c r="O551" s="304"/>
      <c r="P551" s="457"/>
      <c r="Q551" s="376"/>
      <c r="R551" s="376"/>
      <c r="S551" s="376"/>
      <c r="T551" s="473"/>
      <c r="U551" s="473"/>
      <c r="V551" s="473"/>
      <c r="W551" s="473"/>
      <c r="X551" s="473"/>
      <c r="Y551" s="247"/>
      <c r="Z551" s="247"/>
      <c r="AA551" s="247"/>
      <c r="AB551" s="247"/>
      <c r="AC551" s="376"/>
      <c r="AD551" s="247"/>
      <c r="AE551" s="247"/>
      <c r="AF551" s="247"/>
      <c r="AG551" s="247"/>
      <c r="AH551" s="247"/>
      <c r="AI551" s="247"/>
      <c r="AJ551" s="391"/>
      <c r="AK551" s="402"/>
      <c r="AL551" s="402"/>
      <c r="AM551" s="402"/>
      <c r="AN551" s="402"/>
      <c r="AO551" s="402"/>
      <c r="AP551" s="402"/>
      <c r="AQ551" s="402"/>
      <c r="AR551" s="402"/>
      <c r="AS551" s="402"/>
      <c r="AT551" s="402"/>
      <c r="AU551" s="402"/>
      <c r="AV551" s="402"/>
      <c r="AW551" s="402"/>
      <c r="AX551" s="402"/>
      <c r="AY551" s="402"/>
      <c r="AZ551" s="402"/>
      <c r="BA551" s="402"/>
      <c r="BB551" s="402"/>
      <c r="BC551" s="402"/>
      <c r="BD551" s="402"/>
      <c r="BE551" s="402"/>
      <c r="BF551" s="402"/>
      <c r="BG551" s="402"/>
      <c r="BH551" s="402"/>
      <c r="BI551" s="402"/>
      <c r="BJ551" s="402"/>
      <c r="BK551" s="402"/>
      <c r="BL551" s="402"/>
      <c r="BM551" s="402"/>
      <c r="BN551" s="402"/>
      <c r="BO551" s="402"/>
    </row>
    <row r="552" spans="1:67" ht="15" hidden="1">
      <c r="A552" s="398"/>
      <c r="B552" s="399"/>
      <c r="C552" s="391"/>
      <c r="D552" s="391"/>
      <c r="E552" s="409"/>
      <c r="F552" s="391"/>
      <c r="G552" s="431"/>
      <c r="H552" s="431"/>
      <c r="I552" s="475"/>
      <c r="J552" s="475"/>
      <c r="K552" s="304"/>
      <c r="L552" s="304"/>
      <c r="M552" s="304"/>
      <c r="N552" s="304"/>
      <c r="O552" s="304"/>
      <c r="P552" s="457"/>
      <c r="Q552" s="376"/>
      <c r="R552" s="376"/>
      <c r="S552" s="376"/>
      <c r="T552" s="473"/>
      <c r="U552" s="473"/>
      <c r="V552" s="473"/>
      <c r="W552" s="473"/>
      <c r="X552" s="473"/>
      <c r="Y552" s="247"/>
      <c r="Z552" s="247"/>
      <c r="AA552" s="247"/>
      <c r="AB552" s="247"/>
      <c r="AC552" s="376"/>
      <c r="AD552" s="247"/>
      <c r="AE552" s="247"/>
      <c r="AF552" s="247"/>
      <c r="AG552" s="247"/>
      <c r="AH552" s="247"/>
      <c r="AI552" s="247"/>
      <c r="AJ552" s="391"/>
      <c r="AK552" s="402"/>
      <c r="AL552" s="402"/>
      <c r="AM552" s="402"/>
      <c r="AN552" s="402"/>
      <c r="AO552" s="402"/>
      <c r="AP552" s="402"/>
      <c r="AQ552" s="402"/>
      <c r="AR552" s="402"/>
      <c r="AS552" s="402"/>
      <c r="AT552" s="402"/>
      <c r="AU552" s="402"/>
      <c r="AV552" s="402"/>
      <c r="AW552" s="402"/>
      <c r="AX552" s="402"/>
      <c r="AY552" s="402"/>
      <c r="AZ552" s="402"/>
      <c r="BA552" s="402"/>
      <c r="BB552" s="402"/>
      <c r="BC552" s="402"/>
      <c r="BD552" s="402"/>
      <c r="BE552" s="402"/>
      <c r="BF552" s="402"/>
      <c r="BG552" s="402"/>
      <c r="BH552" s="402"/>
      <c r="BI552" s="402"/>
      <c r="BJ552" s="402"/>
      <c r="BK552" s="402"/>
      <c r="BL552" s="402"/>
      <c r="BM552" s="402"/>
      <c r="BN552" s="402"/>
      <c r="BO552" s="402"/>
    </row>
    <row r="553" spans="1:67" ht="15" hidden="1">
      <c r="A553" s="398"/>
      <c r="B553" s="399"/>
      <c r="C553" s="391"/>
      <c r="D553" s="391"/>
      <c r="E553" s="409"/>
      <c r="F553" s="391"/>
      <c r="G553" s="431"/>
      <c r="H553" s="431"/>
      <c r="I553" s="475"/>
      <c r="J553" s="475"/>
      <c r="K553" s="304"/>
      <c r="L553" s="304"/>
      <c r="M553" s="304"/>
      <c r="N553" s="304"/>
      <c r="O553" s="304"/>
      <c r="P553" s="457"/>
      <c r="Q553" s="376"/>
      <c r="R553" s="376"/>
      <c r="S553" s="376"/>
      <c r="T553" s="473"/>
      <c r="U553" s="473"/>
      <c r="V553" s="473"/>
      <c r="W553" s="473"/>
      <c r="X553" s="473"/>
      <c r="Y553" s="247"/>
      <c r="Z553" s="247"/>
      <c r="AA553" s="247"/>
      <c r="AB553" s="247"/>
      <c r="AC553" s="376"/>
      <c r="AD553" s="247"/>
      <c r="AE553" s="247"/>
      <c r="AF553" s="247"/>
      <c r="AG553" s="247"/>
      <c r="AH553" s="247"/>
      <c r="AI553" s="247"/>
      <c r="AJ553" s="391"/>
      <c r="AK553" s="402"/>
      <c r="AL553" s="402"/>
      <c r="AM553" s="402"/>
      <c r="AN553" s="402"/>
      <c r="AO553" s="402"/>
      <c r="AP553" s="402"/>
      <c r="AQ553" s="402"/>
      <c r="AR553" s="402"/>
      <c r="AS553" s="402"/>
      <c r="AT553" s="402"/>
      <c r="AU553" s="402"/>
      <c r="AV553" s="402"/>
      <c r="AW553" s="402"/>
      <c r="AX553" s="402"/>
      <c r="AY553" s="402"/>
      <c r="AZ553" s="402"/>
      <c r="BA553" s="402"/>
      <c r="BB553" s="402"/>
      <c r="BC553" s="402"/>
      <c r="BD553" s="402"/>
      <c r="BE553" s="402"/>
      <c r="BF553" s="402"/>
      <c r="BG553" s="402"/>
      <c r="BH553" s="402"/>
      <c r="BI553" s="402"/>
      <c r="BJ553" s="402"/>
      <c r="BK553" s="402"/>
      <c r="BL553" s="402"/>
      <c r="BM553" s="402"/>
      <c r="BN553" s="402"/>
      <c r="BO553" s="402"/>
    </row>
    <row r="554" spans="1:67" ht="15" hidden="1">
      <c r="A554" s="398"/>
      <c r="B554" s="399"/>
      <c r="C554" s="391"/>
      <c r="D554" s="391"/>
      <c r="E554" s="409"/>
      <c r="F554" s="391"/>
      <c r="G554" s="431"/>
      <c r="H554" s="431"/>
      <c r="I554" s="475"/>
      <c r="J554" s="475"/>
      <c r="K554" s="304"/>
      <c r="L554" s="304"/>
      <c r="M554" s="304"/>
      <c r="N554" s="304"/>
      <c r="O554" s="304"/>
      <c r="P554" s="457"/>
      <c r="Q554" s="376"/>
      <c r="R554" s="376"/>
      <c r="S554" s="376"/>
      <c r="T554" s="473"/>
      <c r="U554" s="473"/>
      <c r="V554" s="473"/>
      <c r="W554" s="473"/>
      <c r="X554" s="473"/>
      <c r="Y554" s="247"/>
      <c r="Z554" s="247"/>
      <c r="AA554" s="247"/>
      <c r="AB554" s="247"/>
      <c r="AC554" s="376"/>
      <c r="AD554" s="247"/>
      <c r="AE554" s="247"/>
      <c r="AF554" s="247"/>
      <c r="AG554" s="247"/>
      <c r="AH554" s="247"/>
      <c r="AI554" s="247"/>
      <c r="AJ554" s="391"/>
      <c r="AK554" s="402"/>
      <c r="AL554" s="402"/>
      <c r="AM554" s="402"/>
      <c r="AN554" s="402"/>
      <c r="AO554" s="402"/>
      <c r="AP554" s="402"/>
      <c r="AQ554" s="402"/>
      <c r="AR554" s="402"/>
      <c r="AS554" s="402"/>
      <c r="AT554" s="402"/>
      <c r="AU554" s="402"/>
      <c r="AV554" s="402"/>
      <c r="AW554" s="402"/>
      <c r="AX554" s="402"/>
      <c r="AY554" s="402"/>
      <c r="AZ554" s="402"/>
      <c r="BA554" s="402"/>
      <c r="BB554" s="402"/>
      <c r="BC554" s="402"/>
      <c r="BD554" s="402"/>
      <c r="BE554" s="402"/>
      <c r="BF554" s="402"/>
      <c r="BG554" s="402"/>
      <c r="BH554" s="402"/>
      <c r="BI554" s="402"/>
      <c r="BJ554" s="402"/>
      <c r="BK554" s="402"/>
      <c r="BL554" s="402"/>
      <c r="BM554" s="402"/>
      <c r="BN554" s="402"/>
      <c r="BO554" s="402"/>
    </row>
    <row r="555" spans="1:67" ht="15" hidden="1">
      <c r="A555" s="398"/>
      <c r="B555" s="399"/>
      <c r="C555" s="391"/>
      <c r="D555" s="391"/>
      <c r="E555" s="409"/>
      <c r="F555" s="391"/>
      <c r="G555" s="431"/>
      <c r="H555" s="431"/>
      <c r="I555" s="475"/>
      <c r="J555" s="475"/>
      <c r="K555" s="304"/>
      <c r="L555" s="304"/>
      <c r="M555" s="304"/>
      <c r="N555" s="304"/>
      <c r="O555" s="304"/>
      <c r="P555" s="457"/>
      <c r="Q555" s="376"/>
      <c r="R555" s="376"/>
      <c r="S555" s="376"/>
      <c r="T555" s="473"/>
      <c r="U555" s="473"/>
      <c r="V555" s="473"/>
      <c r="W555" s="473"/>
      <c r="X555" s="473"/>
      <c r="Y555" s="247"/>
      <c r="Z555" s="247"/>
      <c r="AA555" s="247"/>
      <c r="AB555" s="247"/>
      <c r="AC555" s="376"/>
      <c r="AD555" s="247"/>
      <c r="AE555" s="247"/>
      <c r="AF555" s="247"/>
      <c r="AG555" s="247"/>
      <c r="AH555" s="247"/>
      <c r="AI555" s="247"/>
      <c r="AJ555" s="391"/>
      <c r="AK555" s="402"/>
      <c r="AL555" s="402"/>
      <c r="AM555" s="402"/>
      <c r="AN555" s="402"/>
      <c r="AO555" s="402"/>
      <c r="AP555" s="402"/>
      <c r="AQ555" s="402"/>
      <c r="AR555" s="402"/>
      <c r="AS555" s="402"/>
      <c r="AT555" s="402"/>
      <c r="AU555" s="402"/>
      <c r="AV555" s="402"/>
      <c r="AW555" s="402"/>
      <c r="AX555" s="402"/>
      <c r="AY555" s="402"/>
      <c r="AZ555" s="402"/>
      <c r="BA555" s="402"/>
      <c r="BB555" s="402"/>
      <c r="BC555" s="402"/>
      <c r="BD555" s="402"/>
      <c r="BE555" s="402"/>
      <c r="BF555" s="402"/>
      <c r="BG555" s="402"/>
      <c r="BH555" s="402"/>
      <c r="BI555" s="402"/>
      <c r="BJ555" s="402"/>
      <c r="BK555" s="402"/>
      <c r="BL555" s="402"/>
      <c r="BM555" s="402"/>
      <c r="BN555" s="402"/>
      <c r="BO555" s="402"/>
    </row>
    <row r="556" spans="1:67" ht="15" hidden="1">
      <c r="A556" s="398"/>
      <c r="B556" s="399"/>
      <c r="C556" s="391"/>
      <c r="D556" s="391"/>
      <c r="E556" s="409"/>
      <c r="F556" s="391"/>
      <c r="G556" s="431"/>
      <c r="H556" s="431"/>
      <c r="I556" s="475"/>
      <c r="J556" s="475"/>
      <c r="K556" s="304"/>
      <c r="L556" s="304"/>
      <c r="M556" s="304"/>
      <c r="N556" s="304"/>
      <c r="O556" s="304"/>
      <c r="P556" s="457"/>
      <c r="Q556" s="376"/>
      <c r="R556" s="376"/>
      <c r="S556" s="376"/>
      <c r="T556" s="473"/>
      <c r="U556" s="473"/>
      <c r="V556" s="473"/>
      <c r="W556" s="473"/>
      <c r="X556" s="473"/>
      <c r="Y556" s="247"/>
      <c r="Z556" s="247"/>
      <c r="AA556" s="247"/>
      <c r="AB556" s="247"/>
      <c r="AC556" s="376"/>
      <c r="AD556" s="247"/>
      <c r="AE556" s="247"/>
      <c r="AF556" s="247"/>
      <c r="AG556" s="247"/>
      <c r="AH556" s="247"/>
      <c r="AI556" s="247"/>
      <c r="AJ556" s="391"/>
      <c r="AK556" s="402"/>
      <c r="AL556" s="402"/>
      <c r="AM556" s="402"/>
      <c r="AN556" s="402"/>
      <c r="AO556" s="402"/>
      <c r="AP556" s="402"/>
      <c r="AQ556" s="402"/>
      <c r="AR556" s="402"/>
      <c r="AS556" s="402"/>
      <c r="AT556" s="402"/>
      <c r="AU556" s="402"/>
      <c r="AV556" s="402"/>
      <c r="AW556" s="402"/>
      <c r="AX556" s="402"/>
      <c r="AY556" s="402"/>
      <c r="AZ556" s="402"/>
      <c r="BA556" s="402"/>
      <c r="BB556" s="402"/>
      <c r="BC556" s="402"/>
      <c r="BD556" s="402"/>
      <c r="BE556" s="402"/>
      <c r="BF556" s="402"/>
      <c r="BG556" s="402"/>
      <c r="BH556" s="402"/>
      <c r="BI556" s="402"/>
      <c r="BJ556" s="402"/>
      <c r="BK556" s="402"/>
      <c r="BL556" s="402"/>
      <c r="BM556" s="402"/>
      <c r="BN556" s="402"/>
      <c r="BO556" s="402"/>
    </row>
    <row r="557" spans="1:67" ht="15" hidden="1">
      <c r="A557" s="398"/>
      <c r="B557" s="399"/>
      <c r="C557" s="391"/>
      <c r="D557" s="391"/>
      <c r="E557" s="409"/>
      <c r="F557" s="391"/>
      <c r="G557" s="431"/>
      <c r="H557" s="431"/>
      <c r="I557" s="475"/>
      <c r="J557" s="475"/>
      <c r="K557" s="304"/>
      <c r="L557" s="304"/>
      <c r="M557" s="304"/>
      <c r="N557" s="304"/>
      <c r="O557" s="304"/>
      <c r="P557" s="457"/>
      <c r="Q557" s="376"/>
      <c r="R557" s="376"/>
      <c r="S557" s="376"/>
      <c r="T557" s="473"/>
      <c r="U557" s="473"/>
      <c r="V557" s="473"/>
      <c r="W557" s="473"/>
      <c r="X557" s="473"/>
      <c r="Y557" s="247"/>
      <c r="Z557" s="247"/>
      <c r="AA557" s="247"/>
      <c r="AB557" s="247"/>
      <c r="AC557" s="376"/>
      <c r="AD557" s="247"/>
      <c r="AE557" s="247"/>
      <c r="AF557" s="247"/>
      <c r="AG557" s="247"/>
      <c r="AH557" s="247"/>
      <c r="AI557" s="247"/>
      <c r="AJ557" s="391"/>
      <c r="AK557" s="402"/>
      <c r="AL557" s="402"/>
      <c r="AM557" s="402"/>
      <c r="AN557" s="402"/>
      <c r="AO557" s="402"/>
      <c r="AP557" s="402"/>
      <c r="AQ557" s="402"/>
      <c r="AR557" s="402"/>
      <c r="AS557" s="402"/>
      <c r="AT557" s="402"/>
      <c r="AU557" s="402"/>
      <c r="AV557" s="402"/>
      <c r="AW557" s="402"/>
      <c r="AX557" s="402"/>
      <c r="AY557" s="402"/>
      <c r="AZ557" s="402"/>
      <c r="BA557" s="402"/>
      <c r="BB557" s="402"/>
      <c r="BC557" s="402"/>
      <c r="BD557" s="402"/>
      <c r="BE557" s="402"/>
      <c r="BF557" s="402"/>
      <c r="BG557" s="402"/>
      <c r="BH557" s="402"/>
      <c r="BI557" s="402"/>
      <c r="BJ557" s="402"/>
      <c r="BK557" s="402"/>
      <c r="BL557" s="402"/>
      <c r="BM557" s="402"/>
      <c r="BN557" s="402"/>
      <c r="BO557" s="402"/>
    </row>
    <row r="558" spans="1:67" ht="35.1" customHeight="1" thickTop="1">
      <c r="A558" s="382" t="s">
        <v>15</v>
      </c>
      <c r="B558" s="383" t="str">
        <f>IF('1 Budgetskema (UDFYLDES)'!C549="","",'1 Budgetskema (UDFYLDES)'!C549)</f>
        <v/>
      </c>
      <c r="C558" s="722" t="s">
        <v>408</v>
      </c>
      <c r="D558" s="384"/>
      <c r="E558" s="410" t="s">
        <v>18</v>
      </c>
      <c r="F558" s="383" t="str">
        <f>IF('1 Budgetskema (UDFYLDES)'!D549="","",'1 Budgetskema (UDFYLDES)'!D549)</f>
        <v/>
      </c>
      <c r="G558" s="438"/>
      <c r="H558" s="490"/>
      <c r="I558" s="546"/>
      <c r="J558" s="478"/>
      <c r="K558" s="457"/>
      <c r="L558" s="457"/>
      <c r="M558" s="457"/>
      <c r="N558" s="457"/>
      <c r="O558" s="457"/>
      <c r="P558" s="457"/>
      <c r="Q558" s="289"/>
      <c r="R558" s="290"/>
      <c r="S558" s="291"/>
      <c r="T558" s="473"/>
      <c r="U558" s="473"/>
      <c r="V558" s="473"/>
      <c r="W558" s="553"/>
      <c r="X558" s="473"/>
      <c r="Y558" s="247"/>
      <c r="Z558" s="457"/>
      <c r="AA558" s="247"/>
      <c r="AB558" s="247"/>
      <c r="AC558" s="247"/>
      <c r="AD558" s="247"/>
      <c r="AE558" s="457"/>
      <c r="AF558" s="247"/>
      <c r="AG558" s="247"/>
      <c r="AH558" s="247"/>
      <c r="AI558" s="247"/>
      <c r="AJ558" s="391"/>
      <c r="AK558" s="402"/>
      <c r="AL558" s="402"/>
      <c r="AM558" s="402"/>
      <c r="AN558" s="402"/>
      <c r="AO558" s="402"/>
      <c r="AP558" s="402"/>
      <c r="AQ558" s="402"/>
      <c r="AR558" s="402"/>
      <c r="AS558" s="402"/>
      <c r="AT558" s="402"/>
      <c r="AU558" s="402"/>
      <c r="AV558" s="402"/>
      <c r="AW558" s="402"/>
      <c r="AX558" s="402"/>
      <c r="AY558" s="402"/>
      <c r="AZ558" s="402"/>
      <c r="BA558" s="402"/>
      <c r="BB558" s="402"/>
      <c r="BC558" s="402"/>
      <c r="BD558" s="402"/>
      <c r="BE558" s="402"/>
      <c r="BF558" s="402"/>
      <c r="BG558" s="402"/>
      <c r="BH558" s="402"/>
      <c r="BI558" s="402"/>
      <c r="BJ558" s="402"/>
      <c r="BK558" s="402"/>
      <c r="BL558" s="402"/>
      <c r="BM558" s="402"/>
      <c r="BN558" s="402"/>
      <c r="BO558" s="402"/>
    </row>
    <row r="559" spans="1:67" ht="15">
      <c r="A559" s="385" t="s">
        <v>113</v>
      </c>
      <c r="B559" s="386" t="str">
        <f>IF('1 Budgetskema (UDFYLDES)'!E549="","",'1 Budgetskema (UDFYLDES)'!E549)</f>
        <v/>
      </c>
      <c r="C559" s="387"/>
      <c r="D559" s="387"/>
      <c r="E559" s="411" t="s">
        <v>100</v>
      </c>
      <c r="F559" s="386" t="str">
        <f>IF(ISBLANK($F$19),"Projektform skal vælges ved hovedansøger",$F$19)</f>
        <v/>
      </c>
      <c r="G559" s="438"/>
      <c r="H559" s="490"/>
      <c r="I559" s="546"/>
      <c r="J559" s="478"/>
      <c r="K559" s="457"/>
      <c r="L559" s="457"/>
      <c r="M559" s="457"/>
      <c r="N559" s="457"/>
      <c r="O559" s="457"/>
      <c r="P559" s="457"/>
      <c r="Q559" s="289"/>
      <c r="R559" s="290"/>
      <c r="S559" s="460"/>
      <c r="T559" s="473"/>
      <c r="U559" s="473"/>
      <c r="V559" s="473"/>
      <c r="W559" s="553"/>
      <c r="X559" s="554"/>
      <c r="Y559" s="247"/>
      <c r="Z559" s="457"/>
      <c r="AA559" s="247"/>
      <c r="AB559" s="247"/>
      <c r="AC559" s="247"/>
      <c r="AD559" s="247"/>
      <c r="AE559" s="457"/>
      <c r="AF559" s="247"/>
      <c r="AG559" s="247"/>
      <c r="AH559" s="247"/>
      <c r="AI559" s="247"/>
      <c r="AJ559" s="391"/>
      <c r="AK559" s="402"/>
      <c r="AL559" s="402"/>
      <c r="AM559" s="402"/>
      <c r="AN559" s="402"/>
      <c r="AO559" s="402"/>
      <c r="AP559" s="402"/>
      <c r="AQ559" s="402"/>
      <c r="AR559" s="402"/>
      <c r="AS559" s="402"/>
      <c r="AT559" s="402"/>
      <c r="AU559" s="402"/>
      <c r="AV559" s="402"/>
      <c r="AW559" s="402"/>
      <c r="AX559" s="402"/>
      <c r="AY559" s="402"/>
      <c r="AZ559" s="402"/>
      <c r="BA559" s="402"/>
      <c r="BB559" s="402"/>
      <c r="BC559" s="402"/>
      <c r="BD559" s="402"/>
      <c r="BE559" s="402"/>
      <c r="BF559" s="402"/>
      <c r="BG559" s="402"/>
      <c r="BH559" s="402"/>
      <c r="BI559" s="402"/>
      <c r="BJ559" s="402"/>
      <c r="BK559" s="402"/>
      <c r="BL559" s="402"/>
      <c r="BM559" s="402"/>
      <c r="BN559" s="402"/>
      <c r="BO559" s="402"/>
    </row>
    <row r="560" spans="1:67" ht="30">
      <c r="A560" s="385" t="s">
        <v>16</v>
      </c>
      <c r="B560" s="386" t="str">
        <f>IF('1 Budgetskema (UDFYLDES)'!F549="","",'1 Budgetskema (UDFYLDES)'!F549)</f>
        <v/>
      </c>
      <c r="C560" s="441" t="s">
        <v>399</v>
      </c>
      <c r="D560" s="385"/>
      <c r="E560" s="444" t="s">
        <v>17</v>
      </c>
      <c r="F560" s="442" t="str">
        <f>IFERROR(IF(NOT(ISERROR(MATCH(B559,{"ABER"},0))),INDEX(ABER_Tilskudsprocent_liste[#All],MATCH(B560,ABER_Tilskudsprocent_liste[[#All],[Typer af projekter og aktiviteter/ virksomhedsstørrelse]],0),MATCH(Z562,ABER_Tilskudsprocent_liste[#Headers],0)),IF(NOT(ISERROR(MATCH(B559,{"GBER"},0))),INDEX(GEBER_Tilskudsprocent_liste[#All],MATCH(B560,GEBER_Tilskudsprocent_liste[[#All],[Typer af projekter og aktiviteter/ virksomhedsstørrelse]],0),MATCH(Z562,GEBER_Tilskudsprocent_liste[#Headers],0)),IF(NOT(ISERROR(MATCH(B559,{"FIBER"},0))),INDEX(FIBER_Tilskudsprocent_liste[#All],MATCH(B560,FIBER_Tilskudsprocent_liste[[#All],[Typer af projekter og aktiviteter/ virksomhedsstørrelse]],0),MATCH(Z562,FIBER_Tilskudsprocent_liste[#Headers],0)),IF(NOT(ISERROR(MATCH(B559,{"Ej statsstøtte"},0))),INDEX(Liste_Ej_statsstøtte[#All],MATCH(B560,Liste_Ej_statsstøtte[[#All],[Typer af projekter og aktiviteter/ virksomhedsstørrelse]],0),MATCH(Z562,Liste_Ej_statsstøtte[#Headers],0)),"")))),"")</f>
        <v/>
      </c>
      <c r="G560" s="433" t="s">
        <v>119</v>
      </c>
      <c r="H560" s="491"/>
      <c r="I560" s="485" t="s">
        <v>122</v>
      </c>
      <c r="J560" s="478"/>
      <c r="K560" s="457"/>
      <c r="L560" s="457"/>
      <c r="M560" s="457"/>
      <c r="N560" s="457"/>
      <c r="O560" s="457"/>
      <c r="P560" s="457"/>
      <c r="Q560" s="313"/>
      <c r="R560" s="294"/>
      <c r="S560" s="460"/>
      <c r="T560" s="555" t="s">
        <v>344</v>
      </c>
      <c r="U560" s="555" t="s">
        <v>344</v>
      </c>
      <c r="V560" s="555" t="s">
        <v>344</v>
      </c>
      <c r="W560" s="555" t="s">
        <v>344</v>
      </c>
      <c r="X560" s="555" t="s">
        <v>344</v>
      </c>
      <c r="Y560" s="464" t="s">
        <v>344</v>
      </c>
      <c r="Z560" s="464" t="s">
        <v>344</v>
      </c>
      <c r="AA560" s="464" t="s">
        <v>344</v>
      </c>
      <c r="AB560" s="464" t="s">
        <v>344</v>
      </c>
      <c r="AC560" s="464" t="s">
        <v>344</v>
      </c>
      <c r="AD560" s="464" t="s">
        <v>344</v>
      </c>
      <c r="AE560" s="464" t="s">
        <v>344</v>
      </c>
      <c r="AF560" s="464" t="s">
        <v>344</v>
      </c>
      <c r="AG560" s="464" t="s">
        <v>344</v>
      </c>
      <c r="AH560" s="464" t="s">
        <v>344</v>
      </c>
      <c r="AI560" s="464" t="s">
        <v>344</v>
      </c>
      <c r="AJ560" s="391"/>
      <c r="AK560" s="402"/>
      <c r="AL560" s="402"/>
      <c r="AM560" s="402"/>
      <c r="AN560" s="402"/>
      <c r="AO560" s="402"/>
      <c r="AP560" s="402"/>
      <c r="AQ560" s="402"/>
      <c r="AR560" s="402"/>
      <c r="AS560" s="402"/>
      <c r="AT560" s="402"/>
      <c r="AU560" s="402"/>
      <c r="AV560" s="402"/>
      <c r="AW560" s="402"/>
      <c r="AX560" s="402"/>
      <c r="AY560" s="402"/>
      <c r="AZ560" s="402"/>
      <c r="BA560" s="402"/>
      <c r="BB560" s="402"/>
      <c r="BC560" s="402"/>
      <c r="BD560" s="402"/>
      <c r="BE560" s="402"/>
      <c r="BF560" s="402"/>
      <c r="BG560" s="402"/>
      <c r="BH560" s="402"/>
      <c r="BI560" s="402"/>
      <c r="BJ560" s="402"/>
      <c r="BK560" s="402"/>
      <c r="BL560" s="402"/>
      <c r="BM560" s="402"/>
      <c r="BN560" s="402"/>
      <c r="BO560" s="402"/>
    </row>
    <row r="561" spans="1:67" ht="15">
      <c r="A561" s="439" t="s">
        <v>394</v>
      </c>
      <c r="B561" s="441" t="str">
        <f>IF('1 Budgetskema (UDFYLDES)'!B549="","",'1 Budgetskema (UDFYLDES)'!B549)</f>
        <v/>
      </c>
      <c r="C561" s="440" t="str">
        <f>IF('1 Budgetskema (UDFYLDES)'!$A549="","",'1 Budgetskema (UDFYLDES)'!$A549)</f>
        <v/>
      </c>
      <c r="D561" s="385"/>
      <c r="E561" s="444"/>
      <c r="F561" s="443" t="str">
        <f>IFERROR(IF(NOT(ISERROR(MATCH(B559,{"ABER"},0))),INDEX(ABER_Tilskudsprocent_liste[#All],MATCH(B560,ABER_Tilskudsprocent_liste[[#All],[Typer af projekter og aktiviteter/ virksomhedsstørrelse]],0),MATCH(Z562,ABER_Tilskudsprocent_liste[#Headers],0)),IF(NOT(ISERROR(MATCH(B559,{"GBER"},0))),INDEX(GEBER_Tilskudsprocent_liste[#All],MATCH(B560,GEBER_Tilskudsprocent_liste[[#All],[Typer af projekter og aktiviteter/ virksomhedsstørrelse]],0),MATCH(Z562,GEBER_Tilskudsprocent_liste[#Headers],0)),IF(NOT(ISERROR(MATCH(B559,{"FIBER"},0))),INDEX(FIBER_Tilskudsprocent_liste[#All],MATCH(B560,FIBER_Tilskudsprocent_liste[[#All],[Typer af projekter og aktiviteter/ virksomhedsstørrelse]],0),MATCH(Z562,FIBER_Tilskudsprocent_liste[#Headers],0)),IF(NOT(ISERROR(MATCH(B559,{"Ej statsstøtte"},0))),INDEX(Liste_Ej_statsstøtte[#All],MATCH(B560,Liste_Ej_statsstøtte[[#All],[Typer af projekter og aktiviteter/ virksomhedsstørrelse]],0),MATCH(Z562,Liste_Ej_statsstøtte[#Headers],0)),"")))),"")</f>
        <v/>
      </c>
      <c r="G561" s="435" t="str">
        <f>IFERROR(IF(E572*(1-F561)-C573&lt;0,F561-((E572*F561+C573)-E572)/E572,""),"")</f>
        <v/>
      </c>
      <c r="H561" s="435" t="str">
        <f>IFERROR(IF(D573&lt;&gt;0,IF(D573=E572,0,IF(C573&gt;0,(F561-D573/E572)-G561,"HA")),IF(E572*(1-F561)-C573&lt;0,((F561-((E572*F561+C573+D573)-E572)/E572)),"")),"")</f>
        <v/>
      </c>
      <c r="I561" s="561" t="e">
        <f>H561-G562</f>
        <v>#VALUE!</v>
      </c>
      <c r="J561" s="478"/>
      <c r="K561" s="457"/>
      <c r="L561" s="457"/>
      <c r="M561" s="457"/>
      <c r="N561" s="457"/>
      <c r="O561" s="457"/>
      <c r="P561" s="457"/>
      <c r="Q561" s="313"/>
      <c r="R561" s="294"/>
      <c r="S561" s="460"/>
      <c r="T561" s="473" t="s">
        <v>121</v>
      </c>
      <c r="U561" s="473" t="s">
        <v>120</v>
      </c>
      <c r="V561" s="468" t="s">
        <v>118</v>
      </c>
      <c r="W561" s="468" t="s">
        <v>117</v>
      </c>
      <c r="X561" s="468" t="s">
        <v>105</v>
      </c>
      <c r="Y561" s="247"/>
      <c r="Z561" s="295" t="s">
        <v>102</v>
      </c>
      <c r="AA561" s="295" t="s">
        <v>100</v>
      </c>
      <c r="AB561" s="464" t="s">
        <v>209</v>
      </c>
      <c r="AC561" s="247"/>
      <c r="AD561" s="247"/>
      <c r="AE561" s="247"/>
      <c r="AF561" s="247"/>
      <c r="AG561" s="247"/>
      <c r="AH561" s="457"/>
      <c r="AI561" s="247"/>
      <c r="AJ561" s="391"/>
      <c r="AK561" s="402"/>
      <c r="AL561" s="402"/>
      <c r="AM561" s="402"/>
      <c r="AN561" s="402"/>
      <c r="AO561" s="402"/>
      <c r="AP561" s="402"/>
      <c r="AQ561" s="402"/>
      <c r="AR561" s="402"/>
      <c r="AS561" s="402"/>
      <c r="AT561" s="402"/>
      <c r="AU561" s="402"/>
      <c r="AV561" s="402"/>
      <c r="AW561" s="402"/>
      <c r="AX561" s="402"/>
      <c r="AY561" s="402"/>
      <c r="AZ561" s="402"/>
      <c r="BA561" s="402"/>
      <c r="BB561" s="402"/>
      <c r="BC561" s="402"/>
      <c r="BD561" s="402"/>
      <c r="BE561" s="402"/>
      <c r="BF561" s="402"/>
      <c r="BG561" s="402"/>
      <c r="BH561" s="402"/>
      <c r="BI561" s="402"/>
      <c r="BJ561" s="402"/>
      <c r="BK561" s="402"/>
      <c r="BL561" s="402"/>
      <c r="BM561" s="402"/>
      <c r="BN561" s="402"/>
      <c r="BO561" s="402"/>
    </row>
    <row r="562" spans="1:67" ht="15.75" thickBot="1">
      <c r="A562" s="392"/>
      <c r="B562" s="380" t="s">
        <v>57</v>
      </c>
      <c r="C562" s="379" t="s">
        <v>427</v>
      </c>
      <c r="D562" s="379" t="s">
        <v>428</v>
      </c>
      <c r="E562" s="412" t="s">
        <v>0</v>
      </c>
      <c r="F562" s="379" t="s">
        <v>9</v>
      </c>
      <c r="G562" s="560" t="e">
        <f>F561-D573/E572</f>
        <v>#VALUE!</v>
      </c>
      <c r="H562" s="431"/>
      <c r="I562" s="547"/>
      <c r="J562" s="475"/>
      <c r="K562" s="304"/>
      <c r="L562" s="304"/>
      <c r="M562" s="304"/>
      <c r="N562" s="304"/>
      <c r="O562" s="304"/>
      <c r="P562" s="305"/>
      <c r="Q562" s="314"/>
      <c r="R562" s="286"/>
      <c r="S562" s="286"/>
      <c r="T562" s="473"/>
      <c r="U562" s="473"/>
      <c r="V562" s="468"/>
      <c r="W562" s="468"/>
      <c r="X562" s="473"/>
      <c r="Y562" s="460"/>
      <c r="Z562" s="286" t="str">
        <f>CONCATENATE(F558," - ",AA562)</f>
        <v xml:space="preserve"> - </v>
      </c>
      <c r="AA562" s="376" t="str">
        <f>F559</f>
        <v/>
      </c>
      <c r="AB562" s="376"/>
      <c r="AC562" s="247"/>
      <c r="AD562" s="247"/>
      <c r="AE562" s="247"/>
      <c r="AF562" s="247"/>
      <c r="AG562" s="247"/>
      <c r="AH562" s="457"/>
      <c r="AI562" s="247"/>
      <c r="AJ562" s="391"/>
      <c r="AK562" s="402"/>
      <c r="AL562" s="402"/>
      <c r="AM562" s="402"/>
      <c r="AN562" s="402"/>
      <c r="AO562" s="402"/>
      <c r="AP562" s="402"/>
      <c r="AQ562" s="402"/>
      <c r="AR562" s="402"/>
      <c r="AS562" s="402"/>
      <c r="AT562" s="402"/>
      <c r="AU562" s="402"/>
      <c r="AV562" s="402"/>
      <c r="AW562" s="402"/>
      <c r="AX562" s="402"/>
      <c r="AY562" s="402"/>
      <c r="AZ562" s="402"/>
      <c r="BA562" s="402"/>
      <c r="BB562" s="402"/>
      <c r="BC562" s="402"/>
      <c r="BD562" s="402"/>
      <c r="BE562" s="402"/>
      <c r="BF562" s="402"/>
      <c r="BG562" s="402"/>
      <c r="BH562" s="402"/>
      <c r="BI562" s="402"/>
      <c r="BJ562" s="402"/>
      <c r="BK562" s="402"/>
      <c r="BL562" s="402"/>
      <c r="BM562" s="402"/>
      <c r="BN562" s="402"/>
      <c r="BO562" s="402"/>
    </row>
    <row r="563" spans="1:67" ht="15" customHeight="1">
      <c r="A563" s="267" t="s">
        <v>54</v>
      </c>
      <c r="B563" s="277">
        <f>IFERROR(IF(E563=0,0,X563),0)</f>
        <v>0</v>
      </c>
      <c r="C563" s="276">
        <f t="shared" ref="C563:C569" si="131">IFERROR(E563-B563,0)</f>
        <v>0</v>
      </c>
      <c r="D563" s="276"/>
      <c r="E563" s="278">
        <f>'1 Budgetskema (UDFYLDES)'!B557</f>
        <v>0</v>
      </c>
      <c r="F563" s="18">
        <f>SUM('1 Budgetskema (UDFYLDES)'!D556:AV556)</f>
        <v>0</v>
      </c>
      <c r="G563" s="437"/>
      <c r="H563" s="489"/>
      <c r="I563" s="548"/>
      <c r="J563" s="471"/>
      <c r="K563" s="296"/>
      <c r="L563" s="296"/>
      <c r="M563" s="296"/>
      <c r="N563" s="296"/>
      <c r="O563" s="299"/>
      <c r="P563" s="308"/>
      <c r="Q563" s="285"/>
      <c r="R563" s="286"/>
      <c r="S563" s="286"/>
      <c r="T563" s="473" t="e">
        <f>((F$561-((E$572*F$561+C$573)-E$572)/E$572))*E563</f>
        <v>#VALUE!</v>
      </c>
      <c r="U563" s="569" t="e">
        <f>F$576*E563</f>
        <v>#VALUE!</v>
      </c>
      <c r="V563" s="473">
        <f>IFERROR(IF(E563=0,0,E563*G$561),0)</f>
        <v>0</v>
      </c>
      <c r="W563" s="468">
        <f>IF(E563=0,0,E563*F$560)</f>
        <v>0</v>
      </c>
      <c r="X563" s="468">
        <f t="shared" ref="X563:X572" si="132">IF(NOT(ISERROR(MATCH("Selvfinansieret",B$559,0))),0,IF(NOT(ISERROR(MATCH(B$559,AI$570:AI$572,0))),E563,IF(AND(D$573=0,C$573=0),W563,IF(AND(D$573&gt;0,C$573=0),U563,IF(AND(D$573&gt;0,C$573&gt;0,U563=0),0,IF(AND(V563&lt;&gt;0,V563&lt;U563),V563,U563))))))</f>
        <v>0</v>
      </c>
      <c r="Y563" s="247"/>
      <c r="Z563" s="247"/>
      <c r="AA563" s="247"/>
      <c r="AB563" s="376"/>
      <c r="AC563" s="247"/>
      <c r="AD563" s="247"/>
      <c r="AE563" s="247"/>
      <c r="AF563" s="247"/>
      <c r="AG563" s="247"/>
      <c r="AH563" s="247"/>
      <c r="AI563" s="247"/>
      <c r="AJ563" s="391"/>
      <c r="AK563" s="402"/>
      <c r="AL563" s="402"/>
      <c r="AM563" s="402"/>
      <c r="AN563" s="402"/>
      <c r="AO563" s="402"/>
      <c r="AP563" s="402"/>
      <c r="AQ563" s="402"/>
      <c r="AR563" s="402"/>
      <c r="AS563" s="402"/>
      <c r="AT563" s="402"/>
      <c r="AU563" s="402"/>
      <c r="AV563" s="402"/>
      <c r="AW563" s="402"/>
      <c r="AX563" s="402"/>
      <c r="AY563" s="402"/>
      <c r="AZ563" s="402"/>
      <c r="BA563" s="402"/>
      <c r="BB563" s="402"/>
      <c r="BC563" s="402"/>
      <c r="BD563" s="402"/>
      <c r="BE563" s="402"/>
      <c r="BF563" s="402"/>
      <c r="BG563" s="402"/>
      <c r="BH563" s="402"/>
      <c r="BI563" s="402"/>
      <c r="BJ563" s="402"/>
      <c r="BK563" s="402"/>
      <c r="BL563" s="402"/>
      <c r="BM563" s="402"/>
      <c r="BN563" s="402"/>
      <c r="BO563" s="402"/>
    </row>
    <row r="564" spans="1:67" ht="15" customHeight="1">
      <c r="A564" s="194" t="s">
        <v>3</v>
      </c>
      <c r="B564" s="277">
        <f>IFERROR(IF(E564=0,0,X564),0)</f>
        <v>0</v>
      </c>
      <c r="C564" s="277">
        <f t="shared" si="131"/>
        <v>0</v>
      </c>
      <c r="D564" s="277"/>
      <c r="E564" s="66">
        <f>'1 Budgetskema (UDFYLDES)'!B561</f>
        <v>0</v>
      </c>
      <c r="F564" s="68"/>
      <c r="G564" s="437"/>
      <c r="H564" s="489"/>
      <c r="I564" s="548"/>
      <c r="J564" s="471"/>
      <c r="K564" s="296"/>
      <c r="L564" s="296"/>
      <c r="M564" s="296"/>
      <c r="N564" s="296"/>
      <c r="O564" s="299"/>
      <c r="P564" s="309"/>
      <c r="Q564" s="315"/>
      <c r="R564" s="311"/>
      <c r="S564" s="286"/>
      <c r="T564" s="473" t="e">
        <f t="shared" ref="T564:T572" si="133">((F$561-((E$572*F$561+C$573)-E$572)/E$572))*E564</f>
        <v>#VALUE!</v>
      </c>
      <c r="U564" s="569" t="e">
        <f t="shared" ref="U564:U571" si="134">F$576*E564</f>
        <v>#VALUE!</v>
      </c>
      <c r="V564" s="473">
        <f t="shared" ref="V564:V572" si="135">IFERROR(IF(E564=0,0,E564*G$561),0)</f>
        <v>0</v>
      </c>
      <c r="W564" s="468">
        <f t="shared" ref="W564:W571" si="136">IF(E564=0,0,E564*F$560)</f>
        <v>0</v>
      </c>
      <c r="X564" s="468">
        <f t="shared" si="132"/>
        <v>0</v>
      </c>
      <c r="Y564" s="247"/>
      <c r="Z564" s="286"/>
      <c r="AA564" s="286"/>
      <c r="AB564" s="376"/>
      <c r="AC564" s="247"/>
      <c r="AD564" s="767" t="s">
        <v>101</v>
      </c>
      <c r="AE564" s="767"/>
      <c r="AF564" s="767"/>
      <c r="AG564" s="247"/>
      <c r="AH564" s="247"/>
      <c r="AI564" s="247"/>
      <c r="AJ564" s="391"/>
      <c r="AK564" s="402"/>
      <c r="AL564" s="402"/>
      <c r="AM564" s="402"/>
      <c r="AN564" s="402"/>
      <c r="AO564" s="402"/>
      <c r="AP564" s="402"/>
      <c r="AQ564" s="402"/>
      <c r="AR564" s="402"/>
      <c r="AS564" s="402"/>
      <c r="AT564" s="402"/>
      <c r="AU564" s="402"/>
      <c r="AV564" s="402"/>
      <c r="AW564" s="402"/>
      <c r="AX564" s="402"/>
      <c r="AY564" s="402"/>
      <c r="AZ564" s="402"/>
      <c r="BA564" s="402"/>
      <c r="BB564" s="402"/>
      <c r="BC564" s="402"/>
      <c r="BD564" s="402"/>
      <c r="BE564" s="402"/>
      <c r="BF564" s="402"/>
      <c r="BG564" s="402"/>
      <c r="BH564" s="402"/>
      <c r="BI564" s="402"/>
      <c r="BJ564" s="402"/>
      <c r="BK564" s="402"/>
      <c r="BL564" s="402"/>
      <c r="BM564" s="402"/>
      <c r="BN564" s="402"/>
      <c r="BO564" s="402"/>
    </row>
    <row r="565" spans="1:67" ht="15" customHeight="1">
      <c r="A565" s="194" t="s">
        <v>56</v>
      </c>
      <c r="B565" s="277">
        <f t="shared" ref="B565:B569" si="137">IFERROR(IF(E565=0,0,X565),0)</f>
        <v>0</v>
      </c>
      <c r="C565" s="277">
        <f t="shared" si="131"/>
        <v>0</v>
      </c>
      <c r="D565" s="277"/>
      <c r="E565" s="66">
        <f>'1 Budgetskema (UDFYLDES)'!B563</f>
        <v>0</v>
      </c>
      <c r="F565" s="68"/>
      <c r="G565" s="437"/>
      <c r="H565" s="489"/>
      <c r="I565" s="548"/>
      <c r="J565" s="471"/>
      <c r="K565" s="296"/>
      <c r="L565" s="296"/>
      <c r="M565" s="296"/>
      <c r="N565" s="296"/>
      <c r="O565" s="299"/>
      <c r="P565" s="309"/>
      <c r="Q565" s="315"/>
      <c r="R565" s="311"/>
      <c r="S565" s="286"/>
      <c r="T565" s="473" t="e">
        <f t="shared" si="133"/>
        <v>#VALUE!</v>
      </c>
      <c r="U565" s="569" t="e">
        <f t="shared" si="134"/>
        <v>#VALUE!</v>
      </c>
      <c r="V565" s="473">
        <f t="shared" si="135"/>
        <v>0</v>
      </c>
      <c r="W565" s="468">
        <f t="shared" si="136"/>
        <v>0</v>
      </c>
      <c r="X565" s="468">
        <f t="shared" si="132"/>
        <v>0</v>
      </c>
      <c r="Y565" s="247"/>
      <c r="Z565" s="286"/>
      <c r="AA565" s="286"/>
      <c r="AB565" s="376"/>
      <c r="AC565" s="247"/>
      <c r="AD565" s="247"/>
      <c r="AE565" s="247"/>
      <c r="AF565" s="247"/>
      <c r="AG565" s="247"/>
      <c r="AH565" s="247"/>
      <c r="AI565" s="247"/>
      <c r="AJ565" s="391"/>
      <c r="AK565" s="402"/>
      <c r="AL565" s="402"/>
      <c r="AM565" s="402"/>
      <c r="AN565" s="402"/>
      <c r="AO565" s="402"/>
      <c r="AP565" s="402"/>
      <c r="AQ565" s="402"/>
      <c r="AR565" s="402"/>
      <c r="AS565" s="402"/>
      <c r="AT565" s="402"/>
      <c r="AU565" s="402"/>
      <c r="AV565" s="402"/>
      <c r="AW565" s="402"/>
      <c r="AX565" s="402"/>
      <c r="AY565" s="402"/>
      <c r="AZ565" s="402"/>
      <c r="BA565" s="402"/>
      <c r="BB565" s="402"/>
      <c r="BC565" s="402"/>
      <c r="BD565" s="402"/>
      <c r="BE565" s="402"/>
      <c r="BF565" s="402"/>
      <c r="BG565" s="402"/>
      <c r="BH565" s="402"/>
      <c r="BI565" s="402"/>
      <c r="BJ565" s="402"/>
      <c r="BK565" s="402"/>
      <c r="BL565" s="402"/>
      <c r="BM565" s="402"/>
      <c r="BN565" s="402"/>
      <c r="BO565" s="402"/>
    </row>
    <row r="566" spans="1:67" ht="15" customHeight="1">
      <c r="A566" s="194" t="s">
        <v>24</v>
      </c>
      <c r="B566" s="277">
        <f t="shared" si="137"/>
        <v>0</v>
      </c>
      <c r="C566" s="277">
        <f t="shared" si="131"/>
        <v>0</v>
      </c>
      <c r="D566" s="277"/>
      <c r="E566" s="66">
        <f>'1 Budgetskema (UDFYLDES)'!B565</f>
        <v>0</v>
      </c>
      <c r="F566" s="68"/>
      <c r="G566" s="437"/>
      <c r="H566" s="489"/>
      <c r="I566" s="548"/>
      <c r="J566" s="471"/>
      <c r="K566" s="296"/>
      <c r="L566" s="296"/>
      <c r="M566" s="296"/>
      <c r="N566" s="296"/>
      <c r="O566" s="299"/>
      <c r="P566" s="309"/>
      <c r="Q566" s="315"/>
      <c r="R566" s="311"/>
      <c r="S566" s="286"/>
      <c r="T566" s="473" t="e">
        <f t="shared" si="133"/>
        <v>#VALUE!</v>
      </c>
      <c r="U566" s="569" t="e">
        <f t="shared" si="134"/>
        <v>#VALUE!</v>
      </c>
      <c r="V566" s="473">
        <f t="shared" si="135"/>
        <v>0</v>
      </c>
      <c r="W566" s="468">
        <f t="shared" si="136"/>
        <v>0</v>
      </c>
      <c r="X566" s="468">
        <f t="shared" si="132"/>
        <v>0</v>
      </c>
      <c r="Y566" s="247"/>
      <c r="Z566" s="286"/>
      <c r="AA566" s="286"/>
      <c r="AB566" s="464" t="s">
        <v>114</v>
      </c>
      <c r="AC566" s="464" t="s">
        <v>208</v>
      </c>
      <c r="AD566" s="464" t="s">
        <v>88</v>
      </c>
      <c r="AE566" s="464" t="s">
        <v>108</v>
      </c>
      <c r="AF566" s="464" t="s">
        <v>89</v>
      </c>
      <c r="AG566" s="464" t="s">
        <v>106</v>
      </c>
      <c r="AH566" s="464" t="s">
        <v>110</v>
      </c>
      <c r="AI566" s="464" t="s">
        <v>398</v>
      </c>
      <c r="AJ566" s="391"/>
      <c r="AK566" s="402"/>
      <c r="AL566" s="402"/>
      <c r="AM566" s="402"/>
      <c r="AN566" s="402"/>
      <c r="AO566" s="402"/>
      <c r="AP566" s="402"/>
      <c r="AQ566" s="402"/>
      <c r="AR566" s="402"/>
      <c r="AS566" s="402"/>
      <c r="AT566" s="402"/>
      <c r="AU566" s="402"/>
      <c r="AV566" s="402"/>
      <c r="AW566" s="402"/>
      <c r="AX566" s="402"/>
      <c r="AY566" s="402"/>
      <c r="AZ566" s="402"/>
      <c r="BA566" s="402"/>
      <c r="BB566" s="402"/>
      <c r="BC566" s="402"/>
      <c r="BD566" s="402"/>
      <c r="BE566" s="402"/>
      <c r="BF566" s="402"/>
      <c r="BG566" s="402"/>
      <c r="BH566" s="402"/>
      <c r="BI566" s="402"/>
      <c r="BJ566" s="402"/>
      <c r="BK566" s="402"/>
      <c r="BL566" s="402"/>
      <c r="BM566" s="402"/>
      <c r="BN566" s="402"/>
      <c r="BO566" s="402"/>
    </row>
    <row r="567" spans="1:67" ht="15" customHeight="1" thickBot="1">
      <c r="A567" s="194" t="s">
        <v>2</v>
      </c>
      <c r="B567" s="277">
        <f t="shared" si="137"/>
        <v>0</v>
      </c>
      <c r="C567" s="277">
        <f t="shared" si="131"/>
        <v>0</v>
      </c>
      <c r="D567" s="277"/>
      <c r="E567" s="66">
        <f>'1 Budgetskema (UDFYLDES)'!B567</f>
        <v>0</v>
      </c>
      <c r="F567" s="68"/>
      <c r="G567" s="437"/>
      <c r="H567" s="489"/>
      <c r="I567" s="548"/>
      <c r="J567" s="471"/>
      <c r="K567" s="296"/>
      <c r="L567" s="296"/>
      <c r="M567" s="296"/>
      <c r="N567" s="296"/>
      <c r="O567" s="299"/>
      <c r="P567" s="309"/>
      <c r="Q567" s="315"/>
      <c r="R567" s="311"/>
      <c r="S567" s="286"/>
      <c r="T567" s="473" t="e">
        <f t="shared" si="133"/>
        <v>#VALUE!</v>
      </c>
      <c r="U567" s="569" t="e">
        <f t="shared" si="134"/>
        <v>#VALUE!</v>
      </c>
      <c r="V567" s="473">
        <f t="shared" si="135"/>
        <v>0</v>
      </c>
      <c r="W567" s="468">
        <f t="shared" si="136"/>
        <v>0</v>
      </c>
      <c r="X567" s="468">
        <f t="shared" si="132"/>
        <v>0</v>
      </c>
      <c r="Y567" s="247"/>
      <c r="Z567" s="376" t="str">
        <f>IF(OR('1 Budgetskema (UDFYLDES)'!$B549="",'1 Budgetskema (UDFYLDES)'!$C549=""),"","Lille virksomhed")</f>
        <v/>
      </c>
      <c r="AA567" s="376" t="s">
        <v>98</v>
      </c>
      <c r="AB567" s="376" t="s">
        <v>90</v>
      </c>
      <c r="AC567" s="376" t="s">
        <v>390</v>
      </c>
      <c r="AD567" s="376" t="str">
        <f>IF('1 Budgetskema (UDFYLDES)'!$D549="","",IF('1 Budgetskema (UDFYLDES)'!$D549="Forsknings- og videnformidlingsinstitution","Forskning","Videnudvekslings- og informationsaktioner"))</f>
        <v/>
      </c>
      <c r="AE567" s="376" t="str">
        <f>IF('1 Budgetskema (UDFYLDES)'!$D549="","",IF('1 Budgetskema (UDFYLDES)'!$D549="Forsknings- og videnformidlingsinstitution","","Grundforskning"))</f>
        <v/>
      </c>
      <c r="AF567" s="470" t="str">
        <f>IF('1 Budgetskema (UDFYLDES)'!$D549="","","Netværk i akvakulturerhvervet")</f>
        <v/>
      </c>
      <c r="AG567" s="457" t="str">
        <f>IF(NOT(ISERROR(MATCH("Selvfinansieret",B$559,0))),"",IF(NOT(ISERROR(MATCH(B$559,{"ABER"},0))),$AD567,IF(NOT(ISERROR(MATCH(B$559,{"GBER"},0))),$AE567,IF(NOT(ISERROR(MATCH(B$559,{"FIBER"},0))),$AF567,IF(NOT(ISERROR(MATCH(B$559,{"Ej statsstøtte"},0))),$AB567,IF(NOT(ISERROR(MATCH(B$559,{"De minimis (Landbrug)"},0))),$AC567,IF(NOT(ISERROR(MATCH(B$559,{"De minimis (Generel)"},0))),$AC567,IF(NOT(ISERROR(MATCH(B$559,{"De minimis (Fiskeri og akvakultur)"},0))),$AC567,""))))))))</f>
        <v/>
      </c>
      <c r="AH567" s="300" t="str">
        <f>IF('1 Budgetskema (UDFYLDES)'!$D549="","",IF('1 Budgetskema (UDFYLDES)'!$D549="Offentlig institution","Ej statsstøtte","ABER"))</f>
        <v/>
      </c>
      <c r="AI567" s="247" t="s">
        <v>88</v>
      </c>
      <c r="AJ567" s="391"/>
      <c r="AK567" s="402"/>
      <c r="AL567" s="402"/>
      <c r="AM567" s="402"/>
      <c r="AN567" s="402"/>
      <c r="AO567" s="402"/>
      <c r="AP567" s="402"/>
      <c r="AQ567" s="402"/>
      <c r="AR567" s="402"/>
      <c r="AS567" s="402"/>
      <c r="AT567" s="402"/>
      <c r="AU567" s="402"/>
      <c r="AV567" s="402"/>
      <c r="AW567" s="402"/>
      <c r="AX567" s="402"/>
      <c r="AY567" s="402"/>
      <c r="AZ567" s="402"/>
      <c r="BA567" s="402"/>
      <c r="BB567" s="402"/>
      <c r="BC567" s="402"/>
      <c r="BD567" s="402"/>
      <c r="BE567" s="402"/>
      <c r="BF567" s="402"/>
      <c r="BG567" s="402"/>
      <c r="BH567" s="402"/>
      <c r="BI567" s="402"/>
      <c r="BJ567" s="402"/>
      <c r="BK567" s="402"/>
      <c r="BL567" s="402"/>
      <c r="BM567" s="402"/>
      <c r="BN567" s="402"/>
      <c r="BO567" s="402"/>
    </row>
    <row r="568" spans="1:67" ht="15" customHeight="1">
      <c r="A568" s="194" t="s">
        <v>10</v>
      </c>
      <c r="B568" s="277">
        <f t="shared" si="137"/>
        <v>0</v>
      </c>
      <c r="C568" s="277">
        <f t="shared" si="131"/>
        <v>0</v>
      </c>
      <c r="D568" s="277"/>
      <c r="E568" s="66">
        <f>'1 Budgetskema (UDFYLDES)'!B569</f>
        <v>0</v>
      </c>
      <c r="F568" s="68"/>
      <c r="G568" s="437"/>
      <c r="H568" s="489"/>
      <c r="I568" s="548"/>
      <c r="J568" s="496" t="s">
        <v>400</v>
      </c>
      <c r="K568" s="497"/>
      <c r="L568" s="498"/>
      <c r="M568" s="296"/>
      <c r="N568" s="296"/>
      <c r="O568" s="299"/>
      <c r="P568" s="309"/>
      <c r="Q568" s="315"/>
      <c r="R568" s="311"/>
      <c r="S568" s="286"/>
      <c r="T568" s="473" t="e">
        <f t="shared" si="133"/>
        <v>#VALUE!</v>
      </c>
      <c r="U568" s="569" t="e">
        <f t="shared" si="134"/>
        <v>#VALUE!</v>
      </c>
      <c r="V568" s="473">
        <f t="shared" si="135"/>
        <v>0</v>
      </c>
      <c r="W568" s="468">
        <f t="shared" si="136"/>
        <v>0</v>
      </c>
      <c r="X568" s="468">
        <f t="shared" si="132"/>
        <v>0</v>
      </c>
      <c r="Y568" s="457"/>
      <c r="Z568" s="376" t="str">
        <f>IF(OR('1 Budgetskema (UDFYLDES)'!$B549="",'1 Budgetskema (UDFYLDES)'!$C549=""),"","Mellemstor virksomhed")</f>
        <v/>
      </c>
      <c r="AA568" s="376" t="s">
        <v>99</v>
      </c>
      <c r="AB568" s="376" t="s">
        <v>91</v>
      </c>
      <c r="AC568" s="2" t="s">
        <v>391</v>
      </c>
      <c r="AD568" s="376" t="str">
        <f>IF('1 Budgetskema (UDFYLDES)'!$D549="","",IF('1 Budgetskema (UDFYLDES)'!$D549="Forsknings- og videnformidlingsinstitution","Udvikling","Konsulentbistand"))</f>
        <v/>
      </c>
      <c r="AE568" s="376" t="str">
        <f>IF('1 Budgetskema (UDFYLDES)'!$D549="","",IF('1 Budgetskema (UDFYLDES)'!$D549="Forsknings- og videnformidlingsinstitution","","Industriel forskning"))</f>
        <v/>
      </c>
      <c r="AF568" s="470" t="str">
        <f>IF('1 Budgetskema (UDFYLDES)'!$D549="","","Konsulentbistand")</f>
        <v/>
      </c>
      <c r="AG568" s="457" t="str">
        <f>IF(NOT(ISERROR(MATCH("Selvfinansieret",B$559,0))),"",IF(NOT(ISERROR(MATCH(B$559,{"ABER"},0))),$AD568,IF(NOT(ISERROR(MATCH(B$559,{"GBER"},0))),$AE568,IF(NOT(ISERROR(MATCH(B$559,{"FIBER"},0))),$AF568,IF(NOT(ISERROR(MATCH(B$559,{"Ej statsstøtte"},0))),$AB568,IF(NOT(ISERROR(MATCH(B$559,{"De minimis (Landbrug)"},0))),$AC568,IF(NOT(ISERROR(MATCH(B$559,{"De minimis (Generel)"},0))),$AC568,IF(NOT(ISERROR(MATCH(B$559,{"De minimis (Fiskeri og akvakultur)"},0))),$AC568,""))))))))</f>
        <v/>
      </c>
      <c r="AH568" s="300" t="str">
        <f>IF('1 Budgetskema (UDFYLDES)'!$D549="","",IF('1 Budgetskema (UDFYLDES)'!$D549="Offentlig institution",$AI570,IF('1 Budgetskema (UDFYLDES)'!$D549="Forsknings- og videnformidlingsinstitution",$AI573,$AI568)))</f>
        <v/>
      </c>
      <c r="AI568" s="247" t="s">
        <v>108</v>
      </c>
      <c r="AJ568" s="391"/>
      <c r="AK568" s="402"/>
      <c r="AL568" s="402"/>
      <c r="AM568" s="402"/>
      <c r="AN568" s="402"/>
      <c r="AO568" s="402"/>
      <c r="AP568" s="402"/>
      <c r="AQ568" s="402"/>
      <c r="AR568" s="402"/>
      <c r="AS568" s="402"/>
      <c r="AT568" s="402"/>
      <c r="AU568" s="402"/>
      <c r="AV568" s="402"/>
      <c r="AW568" s="402"/>
      <c r="AX568" s="402"/>
      <c r="AY568" s="402"/>
      <c r="AZ568" s="402"/>
      <c r="BA568" s="402"/>
      <c r="BB568" s="402"/>
      <c r="BC568" s="402"/>
      <c r="BD568" s="402"/>
      <c r="BE568" s="402"/>
      <c r="BF568" s="402"/>
      <c r="BG568" s="402"/>
      <c r="BH568" s="402"/>
      <c r="BI568" s="402"/>
      <c r="BJ568" s="402"/>
      <c r="BK568" s="402"/>
      <c r="BL568" s="402"/>
      <c r="BM568" s="402"/>
      <c r="BN568" s="402"/>
      <c r="BO568" s="402"/>
    </row>
    <row r="569" spans="1:67" ht="15.75" customHeight="1">
      <c r="A569" s="194" t="s">
        <v>55</v>
      </c>
      <c r="B569" s="277">
        <f t="shared" si="137"/>
        <v>0</v>
      </c>
      <c r="C569" s="277">
        <f t="shared" si="131"/>
        <v>0</v>
      </c>
      <c r="D569" s="277"/>
      <c r="E569" s="66">
        <f>'1 Budgetskema (UDFYLDES)'!B571</f>
        <v>0</v>
      </c>
      <c r="F569" s="68"/>
      <c r="G569" s="437"/>
      <c r="H569" s="489"/>
      <c r="I569" s="548"/>
      <c r="J569" s="500" t="str">
        <f>IF(OR($B559=AI570,$B559=AI571,$B559=AI572),"","Ja")</f>
        <v>Ja</v>
      </c>
      <c r="K569" s="493" t="b">
        <f>AND($T$3,OR('1 Budgetskema (UDFYLDES)'!D551="Nej",'1 Budgetskema (UDFYLDES)'!D551=""))</f>
        <v>1</v>
      </c>
      <c r="L569" s="499"/>
      <c r="M569" s="296"/>
      <c r="N569" s="296"/>
      <c r="O569" s="299"/>
      <c r="P569" s="309"/>
      <c r="Q569" s="315"/>
      <c r="R569" s="311"/>
      <c r="S569" s="286"/>
      <c r="T569" s="473" t="e">
        <f t="shared" si="133"/>
        <v>#VALUE!</v>
      </c>
      <c r="U569" s="569" t="e">
        <f t="shared" si="134"/>
        <v>#VALUE!</v>
      </c>
      <c r="V569" s="473">
        <f t="shared" si="135"/>
        <v>0</v>
      </c>
      <c r="W569" s="468">
        <f t="shared" si="136"/>
        <v>0</v>
      </c>
      <c r="X569" s="468">
        <f t="shared" si="132"/>
        <v>0</v>
      </c>
      <c r="Y569" s="457"/>
      <c r="Z569" s="376" t="str">
        <f>IF(OR('1 Budgetskema (UDFYLDES)'!$B549="",'1 Budgetskema (UDFYLDES)'!$C549=""),"","Stor virksomhed")</f>
        <v/>
      </c>
      <c r="AA569" s="376"/>
      <c r="AB569" s="376" t="s">
        <v>92</v>
      </c>
      <c r="AC569" s="376" t="s">
        <v>206</v>
      </c>
      <c r="AD569" s="376" t="str">
        <f>IF('1 Budgetskema (UDFYLDES)'!$D549="","",IF('1 Budgetskema (UDFYLDES)'!$D549="Forsknings- og videnformidlingsinstitution","Videnudvekslings- og informationsaktioner","Fremstødsforanstaltninger"))</f>
        <v/>
      </c>
      <c r="AE569" s="376" t="str">
        <f>IF('1 Budgetskema (UDFYLDES)'!$D549="","",IF('1 Budgetskema (UDFYLDES)'!$D549="Forsknings- og videnformidlingsinstitution","","Eksperimentel udvikling"))</f>
        <v/>
      </c>
      <c r="AF569" s="472" t="str">
        <f>IF('1 Budgetskema (UDFYLDES)'!$D549="","","Afsætningsforanstaltninger")</f>
        <v/>
      </c>
      <c r="AG569" s="457" t="str">
        <f>IF(NOT(ISERROR(MATCH("Selvfinansieret",B$559,0))),"",IF(NOT(ISERROR(MATCH(B$559,{"ABER"},0))),$AD569,IF(NOT(ISERROR(MATCH(B$559,{"GBER"},0))),$AE569,IF(NOT(ISERROR(MATCH(B$559,{"FIBER"},0))),$AF569,IF(NOT(ISERROR(MATCH(B$559,{"Ej statsstøtte"},0))),$AB569,IF(NOT(ISERROR(MATCH(B$559,{"De minimis (Landbrug)"},0))),$AC569,IF(NOT(ISERROR(MATCH(B$559,{"De minimis (Generel)"},0))),$AC569,IF(NOT(ISERROR(MATCH(B$559,{"De minimis (Fiskeri og akvakultur)"},0))),$AC569,""))))))))</f>
        <v/>
      </c>
      <c r="AH569" s="300" t="str">
        <f>IF('1 Budgetskema (UDFYLDES)'!$D549="","",IF(OR('1 Budgetskema (UDFYLDES)'!$D549="Forsknings- og videnformidlingsinstitution",'1 Budgetskema (UDFYLDES)'!$D549="Stor virksomhed"),$AI570,IF('1 Budgetskema (UDFYLDES)'!$D549="Offentlig institution",$AI571,"FIBER")))</f>
        <v/>
      </c>
      <c r="AI569" s="247" t="s">
        <v>89</v>
      </c>
      <c r="AJ569" s="391"/>
      <c r="AK569" s="402"/>
      <c r="AL569" s="402"/>
      <c r="AM569" s="402"/>
      <c r="AN569" s="402"/>
      <c r="AO569" s="402"/>
      <c r="AP569" s="402"/>
      <c r="AQ569" s="402"/>
      <c r="AR569" s="402"/>
      <c r="AS569" s="402"/>
      <c r="AT569" s="402"/>
      <c r="AU569" s="402"/>
      <c r="AV569" s="402"/>
      <c r="AW569" s="402"/>
      <c r="AX569" s="402"/>
      <c r="AY569" s="402"/>
      <c r="AZ569" s="402"/>
      <c r="BA569" s="402"/>
      <c r="BB569" s="402"/>
      <c r="BC569" s="402"/>
      <c r="BD569" s="402"/>
      <c r="BE569" s="402"/>
      <c r="BF569" s="402"/>
      <c r="BG569" s="402"/>
      <c r="BH569" s="402"/>
      <c r="BI569" s="402"/>
      <c r="BJ569" s="402"/>
      <c r="BK569" s="402"/>
      <c r="BL569" s="402"/>
      <c r="BM569" s="402"/>
      <c r="BN569" s="402"/>
      <c r="BO569" s="402"/>
    </row>
    <row r="570" spans="1:67" ht="15" customHeight="1">
      <c r="A570" s="268" t="s">
        <v>13</v>
      </c>
      <c r="B570" s="66">
        <f>SUM(B563+B564+B565+B566-B567-B568+B569)</f>
        <v>0</v>
      </c>
      <c r="C570" s="66">
        <f>SUM(C563+C564+C565+C566-C567-C568+C569)</f>
        <v>0</v>
      </c>
      <c r="D570" s="66"/>
      <c r="E570" s="66">
        <f>SUM(B570:C570)</f>
        <v>0</v>
      </c>
      <c r="F570" s="188"/>
      <c r="G570" s="437"/>
      <c r="H570" s="489"/>
      <c r="I570" s="548"/>
      <c r="J570" s="500" t="str">
        <f>IF(OR($B559=AI570,$B559=AI571,$B559=AI572),"","Nej")</f>
        <v>Nej</v>
      </c>
      <c r="K570" s="493"/>
      <c r="L570" s="499"/>
      <c r="M570" s="296"/>
      <c r="N570" s="296"/>
      <c r="O570" s="301"/>
      <c r="P570" s="457"/>
      <c r="Q570" s="376"/>
      <c r="R570" s="376"/>
      <c r="S570" s="376"/>
      <c r="T570" s="473" t="e">
        <f t="shared" si="133"/>
        <v>#VALUE!</v>
      </c>
      <c r="U570" s="569" t="e">
        <f t="shared" si="134"/>
        <v>#VALUE!</v>
      </c>
      <c r="V570" s="473">
        <f t="shared" si="135"/>
        <v>0</v>
      </c>
      <c r="W570" s="468">
        <f t="shared" si="136"/>
        <v>0</v>
      </c>
      <c r="X570" s="468">
        <f t="shared" si="132"/>
        <v>0</v>
      </c>
      <c r="Y570" s="457"/>
      <c r="Z570" s="376" t="str">
        <f>IF(OR('1 Budgetskema (UDFYLDES)'!$B549="",'1 Budgetskema (UDFYLDES)'!$C549=""),"","Forsknings- og videnformidlingsinstitution")</f>
        <v/>
      </c>
      <c r="AA570" s="376"/>
      <c r="AB570" s="376" t="s">
        <v>93</v>
      </c>
      <c r="AC570" s="376" t="s">
        <v>85</v>
      </c>
      <c r="AD570" s="376" t="str">
        <f>IF('1 Budgetskema (UDFYLDES)'!$D549="","",IF(OR('1 Budgetskema (UDFYLDES)'!$D549="Forsknings- og videnformidlingsinstitution",'1 Budgetskema (UDFYLDES)'!$D549="Stor virksomhed"),"","Deltagelse i kvalitetsordninger"))</f>
        <v/>
      </c>
      <c r="AE570" s="376" t="str">
        <f>IF('1 Budgetskema (UDFYLDES)'!$D549="","",IF('1 Budgetskema (UDFYLDES)'!$D549="Forsknings- og videnformidlingsinstitution","","Gennemførlighedsundersøgelser"))</f>
        <v/>
      </c>
      <c r="AF570" s="462" t="str">
        <f>""</f>
        <v/>
      </c>
      <c r="AG570" s="457" t="str">
        <f>IF(NOT(ISERROR(MATCH("Selvfinansieret",B$559,0))),"",IF(NOT(ISERROR(MATCH(B$559,{"ABER"},0))),$AD570,IF(NOT(ISERROR(MATCH(B$559,{"GBER"},0))),$AE570,IF(NOT(ISERROR(MATCH(B$559,{"FIBER"},0))),$AF570,IF(NOT(ISERROR(MATCH(B$559,{"Ej statsstøtte"},0))),$AB570,IF(NOT(ISERROR(MATCH(B$559,{"De minimis (Landbrug)"},0))),$AC570,IF(NOT(ISERROR(MATCH(B$559,{"De minimis (Generel)"},0))),$AC570,IF(NOT(ISERROR(MATCH(B$559,{"De minimis (Fiskeri og akvakultur)"},0))),$AC570,""))))))))</f>
        <v/>
      </c>
      <c r="AH570" s="300" t="str">
        <f>IF('1 Budgetskema (UDFYLDES)'!$D549="","",IF(OR('1 Budgetskema (UDFYLDES)'!$D549="Forsknings- og videnformidlingsinstitution",'1 Budgetskema (UDFYLDES)'!$D549="Stor virksomhed"),$AI571,IF('1 Budgetskema (UDFYLDES)'!$D549="Offentlig institution",$AI572,"De minimis (Landbrug)")))</f>
        <v/>
      </c>
      <c r="AI570" s="247" t="s">
        <v>63</v>
      </c>
      <c r="AJ570" s="391"/>
      <c r="AK570" s="402"/>
      <c r="AL570" s="402"/>
      <c r="AM570" s="402"/>
      <c r="AN570" s="402"/>
      <c r="AO570" s="402"/>
      <c r="AP570" s="402"/>
      <c r="AQ570" s="402"/>
      <c r="AR570" s="402"/>
      <c r="AS570" s="402"/>
      <c r="AT570" s="402"/>
      <c r="AU570" s="402"/>
      <c r="AV570" s="402"/>
      <c r="AW570" s="402"/>
      <c r="AX570" s="402"/>
      <c r="AY570" s="402"/>
      <c r="AZ570" s="402"/>
      <c r="BA570" s="402"/>
      <c r="BB570" s="402"/>
      <c r="BC570" s="402"/>
      <c r="BD570" s="402"/>
      <c r="BE570" s="402"/>
      <c r="BF570" s="402"/>
      <c r="BG570" s="402"/>
      <c r="BH570" s="402"/>
      <c r="BI570" s="402"/>
      <c r="BJ570" s="402"/>
      <c r="BK570" s="402"/>
      <c r="BL570" s="402"/>
      <c r="BM570" s="402"/>
      <c r="BN570" s="402"/>
      <c r="BO570" s="402"/>
    </row>
    <row r="571" spans="1:67" ht="15.75" customHeight="1" thickBot="1">
      <c r="A571" s="269" t="s">
        <v>1</v>
      </c>
      <c r="B571" s="277">
        <f>IFERROR(IF(E571=0,0,X571),0)</f>
        <v>0</v>
      </c>
      <c r="C571" s="277">
        <f>IFERROR(E571-B571,0)</f>
        <v>0</v>
      </c>
      <c r="D571" s="277"/>
      <c r="E571" s="66">
        <f>'1 Budgetskema (UDFYLDES)'!B573</f>
        <v>0</v>
      </c>
      <c r="F571" s="68"/>
      <c r="G571" s="437"/>
      <c r="H571" s="489"/>
      <c r="I571" s="471"/>
      <c r="J571" s="500"/>
      <c r="K571" s="493"/>
      <c r="L571" s="499"/>
      <c r="M571" s="296"/>
      <c r="N571" s="296"/>
      <c r="O571" s="299"/>
      <c r="P571" s="457"/>
      <c r="Q571" s="376"/>
      <c r="R571" s="376"/>
      <c r="S571" s="376"/>
      <c r="T571" s="473" t="e">
        <f t="shared" si="133"/>
        <v>#VALUE!</v>
      </c>
      <c r="U571" s="569" t="e">
        <f t="shared" si="134"/>
        <v>#VALUE!</v>
      </c>
      <c r="V571" s="473">
        <f t="shared" si="135"/>
        <v>0</v>
      </c>
      <c r="W571" s="468">
        <f t="shared" si="136"/>
        <v>0</v>
      </c>
      <c r="X571" s="468">
        <f t="shared" si="132"/>
        <v>0</v>
      </c>
      <c r="Y571" s="457"/>
      <c r="Z571" s="376" t="str">
        <f>IF(OR('1 Budgetskema (UDFYLDES)'!$B549="",'1 Budgetskema (UDFYLDES)'!$C549=""),"","Offentlig institution")</f>
        <v/>
      </c>
      <c r="AA571" s="376"/>
      <c r="AB571" s="376" t="s">
        <v>360</v>
      </c>
      <c r="AC571" s="376" t="s">
        <v>384</v>
      </c>
      <c r="AD571" s="376" t="str">
        <f>IF('1 Budgetskema (UDFYLDES)'!$D549="","",IF(OR('1 Budgetskema (UDFYLDES)'!$D549="Forsknings- og videnformidlingsinstitution",'1 Budgetskema (UDFYLDES)'!$D549="Stor virksomhed"),"","Ny Deltagelse i kvalitetsordninger"))</f>
        <v/>
      </c>
      <c r="AE571" s="376" t="str">
        <f>IF('1 Budgetskema (UDFYLDES)'!$D549="","",IF('1 Budgetskema (UDFYLDES)'!$D549="Forsknings- og videnformidlingsinstitution","","Uddannelse"))</f>
        <v/>
      </c>
      <c r="AF571" s="462" t="str">
        <f>""</f>
        <v/>
      </c>
      <c r="AG571" s="457" t="str">
        <f>IF(NOT(ISERROR(MATCH("Selvfinansieret",B$559,0))),"",IF(NOT(ISERROR(MATCH(B$559,{"ABER"},0))),$AD571,IF(NOT(ISERROR(MATCH(B$559,{"GBER"},0))),$AE571,IF(NOT(ISERROR(MATCH(B$559,{"FIBER"},0))),$AF571,IF(NOT(ISERROR(MATCH(B$559,{"Ej statsstøtte"},0))),$AB571,IF(NOT(ISERROR(MATCH(B$559,{"De minimis (Landbrug)"},0))),$AC571,IF(NOT(ISERROR(MATCH(B$559,{"De minimis (Generel)"},0))),$AC571,IF(NOT(ISERROR(MATCH(B$559,{"De minimis (Fiskeri og akvakultur)"},0))),$AC571,""))))))))</f>
        <v/>
      </c>
      <c r="AH571" s="300" t="str">
        <f>IF('1 Budgetskema (UDFYLDES)'!$D549="","",IF(OR('1 Budgetskema (UDFYLDES)'!$D549="Forsknings- og videnformidlingsinstitution",'1 Budgetskema (UDFYLDES)'!$D549="Stor virksomhed"),$AI572,IF('1 Budgetskema (UDFYLDES)'!$D549="Offentlig institution",$AI574,"De minimis (Generel)")))</f>
        <v/>
      </c>
      <c r="AI571" s="247" t="s">
        <v>397</v>
      </c>
      <c r="AJ571" s="391"/>
      <c r="AK571" s="402"/>
      <c r="AL571" s="402"/>
      <c r="AM571" s="402"/>
      <c r="AN571" s="402"/>
      <c r="AO571" s="402"/>
      <c r="AP571" s="402"/>
      <c r="AQ571" s="402"/>
      <c r="AR571" s="402"/>
      <c r="AS571" s="402"/>
      <c r="AT571" s="402"/>
      <c r="AU571" s="402"/>
      <c r="AV571" s="402"/>
      <c r="AW571" s="402"/>
      <c r="AX571" s="402"/>
      <c r="AY571" s="402"/>
      <c r="AZ571" s="402"/>
      <c r="BA571" s="402"/>
      <c r="BB571" s="402"/>
      <c r="BC571" s="402"/>
      <c r="BD571" s="402"/>
      <c r="BE571" s="402"/>
      <c r="BF571" s="402"/>
      <c r="BG571" s="402"/>
      <c r="BH571" s="402"/>
      <c r="BI571" s="402"/>
      <c r="BJ571" s="402"/>
      <c r="BK571" s="402"/>
      <c r="BL571" s="402"/>
      <c r="BM571" s="402"/>
      <c r="BN571" s="402"/>
      <c r="BO571" s="402"/>
    </row>
    <row r="572" spans="1:67" ht="15.75" customHeight="1" thickBot="1">
      <c r="A572" s="177" t="s">
        <v>0</v>
      </c>
      <c r="B572" s="551">
        <f>IF(B570+B571&lt;=0,0,B570+B571)</f>
        <v>0</v>
      </c>
      <c r="C572" s="551">
        <f>IF(C570+C571&lt;=0,0,C570+C571)</f>
        <v>0</v>
      </c>
      <c r="D572" s="279"/>
      <c r="E572" s="273">
        <f>SUM(E563+E564+E565+E566-E567-E568+E569)+E571</f>
        <v>0</v>
      </c>
      <c r="F572" s="264"/>
      <c r="G572" s="429"/>
      <c r="H572" s="489"/>
      <c r="I572" s="471"/>
      <c r="J572" s="501"/>
      <c r="K572" s="502"/>
      <c r="L572" s="503"/>
      <c r="M572" s="296"/>
      <c r="N572" s="296"/>
      <c r="O572" s="301"/>
      <c r="P572" s="457"/>
      <c r="Q572" s="376"/>
      <c r="R572" s="376"/>
      <c r="S572" s="376"/>
      <c r="T572" s="473" t="e">
        <f t="shared" si="133"/>
        <v>#VALUE!</v>
      </c>
      <c r="U572" s="569" t="e">
        <f>F$576*E572</f>
        <v>#VALUE!</v>
      </c>
      <c r="V572" s="473">
        <f t="shared" si="135"/>
        <v>0</v>
      </c>
      <c r="W572" s="473"/>
      <c r="X572" s="468">
        <f t="shared" si="132"/>
        <v>0</v>
      </c>
      <c r="Y572" s="457"/>
      <c r="Z572" s="286"/>
      <c r="AA572" s="286"/>
      <c r="AB572" s="376" t="str">
        <f>""</f>
        <v/>
      </c>
      <c r="AC572" s="376" t="s">
        <v>95</v>
      </c>
      <c r="AD572" s="376" t="str">
        <f>""</f>
        <v/>
      </c>
      <c r="AE572" s="376" t="str">
        <f>IF('1 Budgetskema (UDFYLDES)'!$D549="","",IF('1 Budgetskema (UDFYLDES)'!$D549="Forsknings- og videnformidlingsinstitution","","Støtte til innovationsklynger"))</f>
        <v/>
      </c>
      <c r="AF572" s="462" t="str">
        <f>""</f>
        <v/>
      </c>
      <c r="AG572" s="457" t="str">
        <f>IF(NOT(ISERROR(MATCH("Selvfinansieret",B$559,0))),"",IF(NOT(ISERROR(MATCH(B$559,{"ABER"},0))),$AD572,IF(NOT(ISERROR(MATCH(B$559,{"GBER"},0))),$AE572,IF(NOT(ISERROR(MATCH(B$559,{"FIBER"},0))),$AF572,IF(NOT(ISERROR(MATCH(B$559,{"Ej statsstøtte"},0))),$AB572,IF(NOT(ISERROR(MATCH(B$559,{"De minimis (Landbrug)"},0))),$AC572,IF(NOT(ISERROR(MATCH(B$559,{"De minimis (Generel)"},0))),$AC572,IF(NOT(ISERROR(MATCH(B$559,{"De minimis (Fiskeri og akvakultur)"},0))),$AC572,""))))))))</f>
        <v/>
      </c>
      <c r="AH572" s="300" t="str">
        <f>IF(OR('1 Budgetskema (UDFYLDES)'!$D549="",'1 Budgetskema (UDFYLDES)'!$D549="Offentlig institution"),"",IF(OR('1 Budgetskema (UDFYLDES)'!$D549="Forsknings- og videnformidlingsinstitution",'1 Budgetskema (UDFYLDES)'!$D549="Stor virksomhed"),$AI574,"De minimis (Fiskeri og akvakultur)"))</f>
        <v/>
      </c>
      <c r="AI572" s="247" t="s">
        <v>64</v>
      </c>
      <c r="AJ572" s="391"/>
      <c r="AK572" s="402"/>
      <c r="AL572" s="402"/>
      <c r="AM572" s="402"/>
      <c r="AN572" s="402"/>
      <c r="AO572" s="402"/>
      <c r="AP572" s="402"/>
      <c r="AQ572" s="402"/>
      <c r="AR572" s="402"/>
      <c r="AS572" s="402"/>
      <c r="AT572" s="402"/>
      <c r="AU572" s="402"/>
      <c r="AV572" s="402"/>
      <c r="AW572" s="402"/>
      <c r="AX572" s="402"/>
      <c r="AY572" s="402"/>
      <c r="AZ572" s="402"/>
      <c r="BA572" s="402"/>
      <c r="BB572" s="402"/>
      <c r="BC572" s="402"/>
      <c r="BD572" s="402"/>
      <c r="BE572" s="402"/>
      <c r="BF572" s="402"/>
      <c r="BG572" s="402"/>
      <c r="BH572" s="402"/>
      <c r="BI572" s="402"/>
      <c r="BJ572" s="402"/>
      <c r="BK572" s="402"/>
      <c r="BL572" s="402"/>
      <c r="BM572" s="402"/>
      <c r="BN572" s="402"/>
      <c r="BO572" s="402"/>
    </row>
    <row r="573" spans="1:67" s="2" customFormat="1" ht="15.75" thickBot="1">
      <c r="A573" s="549" t="s">
        <v>426</v>
      </c>
      <c r="B573" s="280">
        <f>B572</f>
        <v>0</v>
      </c>
      <c r="C573" s="552">
        <f>'1 Budgetskema (UDFYLDES)'!E551</f>
        <v>0</v>
      </c>
      <c r="D573" s="552">
        <f>'1 Budgetskema (UDFYLDES)'!F551</f>
        <v>0</v>
      </c>
      <c r="E573" s="283">
        <f>SUM(B563+B564+B565+B566-B567-B568+B569)</f>
        <v>0</v>
      </c>
      <c r="F573" s="189"/>
      <c r="G573" s="430"/>
      <c r="H573" s="430"/>
      <c r="I573" s="474"/>
      <c r="J573" s="493" t="s">
        <v>430</v>
      </c>
      <c r="K573" s="299"/>
      <c r="L573" s="299"/>
      <c r="M573" s="299"/>
      <c r="N573" s="299"/>
      <c r="O573" s="301"/>
      <c r="P573" s="457"/>
      <c r="Q573" s="376"/>
      <c r="R573" s="376"/>
      <c r="S573" s="376"/>
      <c r="T573" s="473"/>
      <c r="U573" s="473"/>
      <c r="V573" s="473"/>
      <c r="W573" s="473"/>
      <c r="X573" s="468"/>
      <c r="Y573" s="457"/>
      <c r="Z573" s="300"/>
      <c r="AA573" s="300"/>
      <c r="AB573" s="376" t="str">
        <f>""</f>
        <v/>
      </c>
      <c r="AC573" s="376" t="s">
        <v>86</v>
      </c>
      <c r="AD573" s="462" t="str">
        <f>""</f>
        <v/>
      </c>
      <c r="AE573" s="376" t="str">
        <f>IF('1 Budgetskema (UDFYLDES)'!$D549="","",IF(OR('1 Budgetskema (UDFYLDES)'!$D549="Forsknings- og videnformidlingsinstitution",'1 Budgetskema (UDFYLDES)'!$D549="Stor virksomhed"),"","Konsulentbistand"))</f>
        <v/>
      </c>
      <c r="AF573" s="462" t="str">
        <f>""</f>
        <v/>
      </c>
      <c r="AG573" s="457" t="str">
        <f>IF(NOT(ISERROR(MATCH("Selvfinansieret",B$559,0))),"",IF(NOT(ISERROR(MATCH(B$559,{"ABER"},0))),$AD573,IF(NOT(ISERROR(MATCH(B$559,{"GBER"},0))),$AE573,IF(NOT(ISERROR(MATCH(B$559,{"FIBER"},0))),$AF573,IF(NOT(ISERROR(MATCH(B$559,{"Ej statsstøtte"},0))),$AB573,IF(NOT(ISERROR(MATCH(B$559,{"De minimis (Landbrug)"},0))),$AC573,IF(NOT(ISERROR(MATCH(B$559,{"De minimis (Generel)"},0))),$AC573,IF(NOT(ISERROR(MATCH(B$559,{"De minimis (Fiskeri og akvakultur)"},0))),$AC573,""))))))))</f>
        <v/>
      </c>
      <c r="AH573" s="300" t="str">
        <f>IF(OR('1 Budgetskema (UDFYLDES)'!$D549="",'1 Budgetskema (UDFYLDES)'!$D549="Offentlig institution",'1 Budgetskema (UDFYLDES)'!$D549="Forsknings- og videnformidlingsinstitution",'1 Budgetskema (UDFYLDES)'!$D549="Stor virksomhed"),"","Selvfinansieret")</f>
        <v/>
      </c>
      <c r="AI573" s="247" t="s">
        <v>115</v>
      </c>
      <c r="AJ573" s="391"/>
      <c r="AK573" s="402"/>
      <c r="AL573" s="402"/>
      <c r="AM573" s="402"/>
      <c r="AN573" s="402"/>
      <c r="AO573" s="402"/>
      <c r="AP573" s="402"/>
      <c r="AQ573" s="402"/>
      <c r="AR573" s="402"/>
      <c r="AS573" s="402"/>
      <c r="AT573" s="402"/>
      <c r="AU573" s="402"/>
      <c r="AV573" s="402"/>
      <c r="AW573" s="402"/>
      <c r="AX573" s="402"/>
      <c r="AY573" s="402"/>
      <c r="AZ573" s="402"/>
      <c r="BA573" s="402"/>
      <c r="BB573" s="402"/>
      <c r="BC573" s="402"/>
      <c r="BD573" s="402"/>
      <c r="BE573" s="402"/>
      <c r="BF573" s="402"/>
      <c r="BG573" s="402"/>
      <c r="BH573" s="402"/>
      <c r="BI573" s="402"/>
      <c r="BJ573" s="402"/>
      <c r="BK573" s="402"/>
      <c r="BL573" s="402"/>
      <c r="BM573" s="402"/>
      <c r="BN573" s="402"/>
      <c r="BO573" s="402"/>
    </row>
    <row r="574" spans="1:67" s="2" customFormat="1" ht="15.75" thickBot="1">
      <c r="A574" s="393"/>
      <c r="B574" s="394"/>
      <c r="C574" s="394"/>
      <c r="D574" s="394"/>
      <c r="E574" s="408"/>
      <c r="F574" s="407"/>
      <c r="G574" s="430"/>
      <c r="H574" s="430"/>
      <c r="I574" s="474"/>
      <c r="J574" s="299" t="b">
        <f>OR(AND('1 Budgetskema (UDFYLDES)'!A549&gt;1,'1 Budgetskema (UDFYLDES)'!A549&lt;1000000000),'1 Budgetskema (UDFYLDES)'!A549&gt;9999999999)</f>
        <v>0</v>
      </c>
      <c r="K574" s="299"/>
      <c r="L574" s="299"/>
      <c r="M574" s="299"/>
      <c r="N574" s="299"/>
      <c r="O574" s="301"/>
      <c r="P574" s="457"/>
      <c r="Q574" s="376"/>
      <c r="R574" s="376"/>
      <c r="S574" s="376"/>
      <c r="T574" s="473"/>
      <c r="U574" s="473"/>
      <c r="V574" s="473"/>
      <c r="W574" s="473"/>
      <c r="X574" s="468"/>
      <c r="Y574" s="457"/>
      <c r="Z574" s="285"/>
      <c r="AA574" s="291"/>
      <c r="AB574" s="286" t="str">
        <f>""</f>
        <v/>
      </c>
      <c r="AC574" s="376" t="s">
        <v>87</v>
      </c>
      <c r="AD574" s="247" t="str">
        <f>""</f>
        <v/>
      </c>
      <c r="AE574" s="376" t="str">
        <f>IF('1 Budgetskema (UDFYLDES)'!$D549="","",IF(OR('1 Budgetskema (UDFYLDES)'!$D549="Forsknings- og videnformidlingsinstitution",'1 Budgetskema (UDFYLDES)'!$D549="Stor virksomhed"),"","Deltagelse i messer"))</f>
        <v/>
      </c>
      <c r="AF574" s="462" t="str">
        <f>""</f>
        <v/>
      </c>
      <c r="AG574" s="457" t="str">
        <f>IF(NOT(ISERROR(MATCH("Selvfinansieret",B$559,0))),"",IF(NOT(ISERROR(MATCH(B$559,{"ABER"},0))),$AD574,IF(NOT(ISERROR(MATCH(B$559,{"GBER"},0))),$AE574,IF(NOT(ISERROR(MATCH(B$559,{"FIBER"},0))),$AF574,IF(NOT(ISERROR(MATCH(B$559,{"Ej statsstøtte"},0))),$AB574,IF(NOT(ISERROR(MATCH(B$559,{"De minimis (Landbrug)"},0))),$AC574,IF(NOT(ISERROR(MATCH(B$559,{"De minimis (Generel)"},0))),$AC574,IF(NOT(ISERROR(MATCH(B$559,{"De minimis (Fiskeri og akvakultur)"},0))),$AC574,""))))))))</f>
        <v/>
      </c>
      <c r="AH574" s="300"/>
      <c r="AI574" s="247" t="s">
        <v>107</v>
      </c>
      <c r="AJ574" s="391"/>
      <c r="AK574" s="402"/>
      <c r="AL574" s="402"/>
      <c r="AM574" s="402"/>
      <c r="AN574" s="402"/>
      <c r="AO574" s="402"/>
      <c r="AP574" s="402"/>
      <c r="AQ574" s="402"/>
      <c r="AR574" s="402"/>
      <c r="AS574" s="402"/>
      <c r="AT574" s="402"/>
      <c r="AU574" s="402"/>
      <c r="AV574" s="402"/>
      <c r="AW574" s="402"/>
      <c r="AX574" s="402"/>
      <c r="AY574" s="402"/>
      <c r="AZ574" s="402"/>
      <c r="BA574" s="402"/>
      <c r="BB574" s="402"/>
      <c r="BC574" s="402"/>
      <c r="BD574" s="402"/>
      <c r="BE574" s="402"/>
      <c r="BF574" s="402"/>
      <c r="BG574" s="402"/>
      <c r="BH574" s="402"/>
      <c r="BI574" s="402"/>
      <c r="BJ574" s="402"/>
      <c r="BK574" s="402"/>
      <c r="BL574" s="402"/>
      <c r="BM574" s="402"/>
      <c r="BN574" s="402"/>
      <c r="BO574" s="402"/>
    </row>
    <row r="575" spans="1:67" s="2" customFormat="1" ht="15">
      <c r="A575" s="396"/>
      <c r="B575" s="397"/>
      <c r="C575" s="397"/>
      <c r="D575" s="397"/>
      <c r="E575" s="540" t="s">
        <v>402</v>
      </c>
      <c r="F575" s="271" t="str">
        <f>F560</f>
        <v/>
      </c>
      <c r="G575" s="430"/>
      <c r="H575" s="430"/>
      <c r="I575" s="474"/>
      <c r="J575" s="474"/>
      <c r="K575" s="299"/>
      <c r="L575" s="299"/>
      <c r="M575" s="299"/>
      <c r="N575" s="299"/>
      <c r="O575" s="299"/>
      <c r="P575" s="301"/>
      <c r="Q575" s="376"/>
      <c r="R575" s="376"/>
      <c r="S575" s="376"/>
      <c r="T575" s="473"/>
      <c r="U575" s="473"/>
      <c r="V575" s="473"/>
      <c r="W575" s="473"/>
      <c r="X575" s="473"/>
      <c r="Y575" s="457"/>
      <c r="Z575" s="457"/>
      <c r="AA575" s="247"/>
      <c r="AB575" s="286" t="str">
        <f>""</f>
        <v/>
      </c>
      <c r="AC575" s="376" t="s">
        <v>97</v>
      </c>
      <c r="AD575" s="247" t="str">
        <f>""</f>
        <v/>
      </c>
      <c r="AE575" s="247" t="str">
        <f>""</f>
        <v/>
      </c>
      <c r="AF575" s="462" t="str">
        <f>""</f>
        <v/>
      </c>
      <c r="AG575" s="457" t="str">
        <f>IF(NOT(ISERROR(MATCH("Selvfinansieret",B$559,0))),"",IF(NOT(ISERROR(MATCH(B$559,{"ABER"},0))),$AD575,IF(NOT(ISERROR(MATCH(B$559,{"GBER"},0))),$AE575,IF(NOT(ISERROR(MATCH(B$559,{"FIBER"},0))),$AF575,IF(NOT(ISERROR(MATCH(B$559,{"Ej statsstøtte"},0))),$AB575,IF(NOT(ISERROR(MATCH(B$559,{"De minimis (Landbrug)"},0))),$AC575,IF(NOT(ISERROR(MATCH(B$559,{"De minimis (Generel)"},0))),$AC575,IF(NOT(ISERROR(MATCH(B$559,{"De minimis (Fiskeri og akvakultur)"},0))),$AC575,""))))))))</f>
        <v/>
      </c>
      <c r="AH575" s="247"/>
      <c r="AI575" s="247"/>
      <c r="AJ575" s="391"/>
      <c r="AK575" s="402"/>
      <c r="AL575" s="402"/>
      <c r="AM575" s="402"/>
      <c r="AN575" s="402"/>
      <c r="AO575" s="402"/>
      <c r="AP575" s="402"/>
      <c r="AQ575" s="402"/>
      <c r="AR575" s="402"/>
      <c r="AS575" s="402"/>
      <c r="AT575" s="402"/>
      <c r="AU575" s="402"/>
      <c r="AV575" s="402"/>
      <c r="AW575" s="402"/>
      <c r="AX575" s="402"/>
      <c r="AY575" s="402"/>
      <c r="AZ575" s="402"/>
      <c r="BA575" s="402"/>
      <c r="BB575" s="402"/>
      <c r="BC575" s="402"/>
      <c r="BD575" s="402"/>
      <c r="BE575" s="402"/>
      <c r="BF575" s="402"/>
      <c r="BG575" s="402"/>
      <c r="BH575" s="402"/>
      <c r="BI575" s="402"/>
      <c r="BJ575" s="402"/>
      <c r="BK575" s="402"/>
      <c r="BL575" s="402"/>
      <c r="BM575" s="402"/>
      <c r="BN575" s="402"/>
      <c r="BO575" s="402"/>
    </row>
    <row r="576" spans="1:67" s="2" customFormat="1" ht="15">
      <c r="A576" s="396"/>
      <c r="B576" s="397"/>
      <c r="C576" s="397"/>
      <c r="D576" s="397"/>
      <c r="E576" s="541" t="s">
        <v>405</v>
      </c>
      <c r="F576" s="272" t="str">
        <f>IFERROR(IF(G561="",G562,IF(G561&lt;=0,0,IF(AND(G561&lt;F561,G562&lt;F561,G561&gt;0,G562&gt;0),(F561-(F561-G561)-(F561-G562)),G561))),"")</f>
        <v/>
      </c>
      <c r="G576" s="430"/>
      <c r="H576" s="430"/>
      <c r="I576" s="474"/>
      <c r="J576" s="474"/>
      <c r="K576" s="299"/>
      <c r="L576" s="299"/>
      <c r="M576" s="299"/>
      <c r="N576" s="299"/>
      <c r="O576" s="299"/>
      <c r="P576" s="301"/>
      <c r="Q576" s="376"/>
      <c r="R576" s="376"/>
      <c r="S576" s="376"/>
      <c r="T576" s="473"/>
      <c r="U576" s="473"/>
      <c r="V576" s="473"/>
      <c r="W576" s="473"/>
      <c r="X576" s="473"/>
      <c r="Y576" s="457"/>
      <c r="Z576" s="247"/>
      <c r="AA576" s="247"/>
      <c r="AB576" s="286" t="str">
        <f>""</f>
        <v/>
      </c>
      <c r="AC576" s="376" t="s">
        <v>109</v>
      </c>
      <c r="AD576" s="247" t="str">
        <f>""</f>
        <v/>
      </c>
      <c r="AE576" s="247" t="str">
        <f>""</f>
        <v/>
      </c>
      <c r="AF576" s="462" t="str">
        <f>""</f>
        <v/>
      </c>
      <c r="AG576" s="457" t="str">
        <f>IF(NOT(ISERROR(MATCH("Selvfinansieret",B$559,0))),"",IF(NOT(ISERROR(MATCH(B$559,{"ABER"},0))),$AD576,IF(NOT(ISERROR(MATCH(B$559,{"GBER"},0))),$AE576,IF(NOT(ISERROR(MATCH(B$559,{"FIBER"},0))),$AF576,IF(NOT(ISERROR(MATCH(B$559,{"Ej statsstøtte"},0))),$AB576,IF(NOT(ISERROR(MATCH(B$559,{"De minimis (Landbrug)"},0))),$AC576,IF(NOT(ISERROR(MATCH(B$559,{"De minimis (Generel)"},0))),$AC576,IF(NOT(ISERROR(MATCH(B$559,{"De minimis (Fiskeri og akvakultur)"},0))),$AC576,""))))))))</f>
        <v/>
      </c>
      <c r="AH576" s="247"/>
      <c r="AI576" s="247"/>
      <c r="AJ576" s="391"/>
      <c r="AK576" s="402"/>
      <c r="AL576" s="402"/>
      <c r="AM576" s="402"/>
      <c r="AN576" s="402"/>
      <c r="AO576" s="402"/>
      <c r="AP576" s="402"/>
      <c r="AQ576" s="402"/>
      <c r="AR576" s="402"/>
      <c r="AS576" s="402"/>
      <c r="AT576" s="402"/>
      <c r="AU576" s="402"/>
      <c r="AV576" s="402"/>
      <c r="AW576" s="402"/>
      <c r="AX576" s="402"/>
      <c r="AY576" s="402"/>
      <c r="AZ576" s="402"/>
      <c r="BA576" s="402"/>
      <c r="BB576" s="402"/>
      <c r="BC576" s="402"/>
      <c r="BD576" s="402"/>
      <c r="BE576" s="402"/>
      <c r="BF576" s="402"/>
      <c r="BG576" s="402"/>
      <c r="BH576" s="402"/>
      <c r="BI576" s="402"/>
      <c r="BJ576" s="402"/>
      <c r="BK576" s="402"/>
      <c r="BL576" s="402"/>
      <c r="BM576" s="402"/>
      <c r="BN576" s="402"/>
      <c r="BO576" s="402"/>
    </row>
    <row r="577" spans="1:67" ht="15">
      <c r="A577" s="406"/>
      <c r="B577" s="400"/>
      <c r="C577" s="400"/>
      <c r="D577" s="400"/>
      <c r="E577" s="542" t="s">
        <v>404</v>
      </c>
      <c r="F577" s="265" t="str">
        <f>IF($F558="","",IF($F558="Forsknings- og videnformidlingsinstitution",0.44,0.3))</f>
        <v/>
      </c>
      <c r="G577" s="431"/>
      <c r="H577" s="431"/>
      <c r="I577" s="475"/>
      <c r="J577" s="475"/>
      <c r="K577" s="304"/>
      <c r="L577" s="304"/>
      <c r="M577" s="304"/>
      <c r="N577" s="304"/>
      <c r="O577" s="304"/>
      <c r="P577" s="457"/>
      <c r="Q577" s="376"/>
      <c r="R577" s="376"/>
      <c r="S577" s="376"/>
      <c r="T577" s="473"/>
      <c r="U577" s="473"/>
      <c r="V577" s="473"/>
      <c r="W577" s="473"/>
      <c r="X577" s="473"/>
      <c r="Y577" s="247"/>
      <c r="Z577" s="247"/>
      <c r="AA577" s="247"/>
      <c r="AB577" s="247"/>
      <c r="AC577" s="247"/>
      <c r="AD577" s="247"/>
      <c r="AE577" s="247"/>
      <c r="AF577" s="247"/>
      <c r="AG577" s="247"/>
      <c r="AH577" s="247"/>
      <c r="AI577" s="247"/>
      <c r="AJ577" s="391"/>
      <c r="AK577" s="402"/>
      <c r="AL577" s="402"/>
      <c r="AM577" s="402"/>
      <c r="AN577" s="402"/>
      <c r="AO577" s="402"/>
      <c r="AP577" s="402"/>
      <c r="AQ577" s="402"/>
      <c r="AR577" s="402"/>
      <c r="AS577" s="402"/>
      <c r="AT577" s="402"/>
      <c r="AU577" s="402"/>
      <c r="AV577" s="402"/>
      <c r="AW577" s="402"/>
      <c r="AX577" s="402"/>
      <c r="AY577" s="402"/>
      <c r="AZ577" s="402"/>
      <c r="BA577" s="402"/>
      <c r="BB577" s="402"/>
      <c r="BC577" s="402"/>
      <c r="BD577" s="402"/>
      <c r="BE577" s="402"/>
      <c r="BF577" s="402"/>
      <c r="BG577" s="402"/>
      <c r="BH577" s="402"/>
      <c r="BI577" s="402"/>
      <c r="BJ577" s="402"/>
      <c r="BK577" s="402"/>
      <c r="BL577" s="402"/>
      <c r="BM577" s="402"/>
      <c r="BN577" s="402"/>
      <c r="BO577" s="402"/>
    </row>
    <row r="578" spans="1:67" ht="15.75" thickBot="1">
      <c r="A578" s="447" t="s">
        <v>51</v>
      </c>
      <c r="B578" s="448">
        <f>IFERROR(E572/$E$15,0)</f>
        <v>0</v>
      </c>
      <c r="C578" s="400"/>
      <c r="D578" s="400"/>
      <c r="E578" s="543" t="s">
        <v>403</v>
      </c>
      <c r="F578" s="266">
        <f>'1 Budgetskema (UDFYLDES)'!$C573</f>
        <v>0</v>
      </c>
      <c r="G578" s="431"/>
      <c r="H578" s="431"/>
      <c r="I578" s="475"/>
      <c r="J578" s="475"/>
      <c r="K578" s="304"/>
      <c r="L578" s="304"/>
      <c r="M578" s="304"/>
      <c r="N578" s="304"/>
      <c r="O578" s="304"/>
      <c r="P578" s="457"/>
      <c r="Q578" s="376"/>
      <c r="R578" s="376"/>
      <c r="S578" s="376"/>
      <c r="T578" s="473"/>
      <c r="U578" s="473"/>
      <c r="V578" s="473"/>
      <c r="W578" s="473"/>
      <c r="X578" s="473"/>
      <c r="Y578" s="247"/>
      <c r="Z578" s="247"/>
      <c r="AA578" s="247"/>
      <c r="AB578" s="247"/>
      <c r="AC578" s="247"/>
      <c r="AD578" s="247"/>
      <c r="AE578" s="247"/>
      <c r="AF578" s="247"/>
      <c r="AG578" s="247"/>
      <c r="AH578" s="247"/>
      <c r="AI578" s="247"/>
      <c r="AJ578" s="391"/>
      <c r="AK578" s="402"/>
      <c r="AL578" s="402"/>
      <c r="AM578" s="402"/>
      <c r="AN578" s="402"/>
      <c r="AO578" s="402"/>
      <c r="AP578" s="402"/>
      <c r="AQ578" s="402"/>
      <c r="AR578" s="402"/>
      <c r="AS578" s="402"/>
      <c r="AT578" s="402"/>
      <c r="AU578" s="402"/>
      <c r="AV578" s="402"/>
      <c r="AW578" s="402"/>
      <c r="AX578" s="402"/>
      <c r="AY578" s="402"/>
      <c r="AZ578" s="402"/>
      <c r="BA578" s="402"/>
      <c r="BB578" s="402"/>
      <c r="BC578" s="402"/>
      <c r="BD578" s="402"/>
      <c r="BE578" s="402"/>
      <c r="BF578" s="402"/>
      <c r="BG578" s="402"/>
      <c r="BH578" s="402"/>
      <c r="BI578" s="402"/>
      <c r="BJ578" s="402"/>
      <c r="BK578" s="402"/>
      <c r="BL578" s="402"/>
      <c r="BM578" s="402"/>
      <c r="BN578" s="402"/>
      <c r="BO578" s="402"/>
    </row>
    <row r="579" spans="1:67" ht="15.75" thickBot="1">
      <c r="A579" s="398"/>
      <c r="B579" s="399"/>
      <c r="C579" s="391"/>
      <c r="D579" s="391"/>
      <c r="E579" s="409"/>
      <c r="F579" s="391"/>
      <c r="G579" s="431"/>
      <c r="H579" s="431"/>
      <c r="I579" s="475"/>
      <c r="J579" s="475"/>
      <c r="K579" s="304"/>
      <c r="L579" s="304"/>
      <c r="M579" s="304"/>
      <c r="N579" s="304"/>
      <c r="O579" s="304"/>
      <c r="P579" s="457"/>
      <c r="Q579" s="376"/>
      <c r="R579" s="376"/>
      <c r="S579" s="376"/>
      <c r="T579" s="473"/>
      <c r="U579" s="473"/>
      <c r="V579" s="473"/>
      <c r="W579" s="473"/>
      <c r="X579" s="473"/>
      <c r="Y579" s="247"/>
      <c r="Z579" s="247"/>
      <c r="AA579" s="247"/>
      <c r="AB579" s="247"/>
      <c r="AC579" s="376"/>
      <c r="AD579" s="247"/>
      <c r="AE579" s="247"/>
      <c r="AF579" s="247"/>
      <c r="AG579" s="247"/>
      <c r="AH579" s="247"/>
      <c r="AI579" s="247"/>
      <c r="AJ579" s="391"/>
      <c r="AK579" s="402"/>
      <c r="AL579" s="402"/>
      <c r="AM579" s="402"/>
      <c r="AN579" s="402"/>
      <c r="AO579" s="402"/>
      <c r="AP579" s="402"/>
      <c r="AQ579" s="402"/>
      <c r="AR579" s="402"/>
      <c r="AS579" s="402"/>
      <c r="AT579" s="402"/>
      <c r="AU579" s="402"/>
      <c r="AV579" s="402"/>
      <c r="AW579" s="402"/>
      <c r="AX579" s="402"/>
      <c r="AY579" s="402"/>
      <c r="AZ579" s="402"/>
      <c r="BA579" s="402"/>
      <c r="BB579" s="402"/>
      <c r="BC579" s="402"/>
      <c r="BD579" s="402"/>
      <c r="BE579" s="402"/>
      <c r="BF579" s="402"/>
      <c r="BG579" s="402"/>
      <c r="BH579" s="402"/>
      <c r="BI579" s="402"/>
      <c r="BJ579" s="402"/>
      <c r="BK579" s="402"/>
      <c r="BL579" s="402"/>
      <c r="BM579" s="402"/>
      <c r="BN579" s="402"/>
      <c r="BO579" s="402"/>
    </row>
    <row r="580" spans="1:67" ht="15" hidden="1">
      <c r="A580" s="398"/>
      <c r="B580" s="399"/>
      <c r="C580" s="391"/>
      <c r="D580" s="391"/>
      <c r="E580" s="409"/>
      <c r="F580" s="391"/>
      <c r="G580" s="431"/>
      <c r="H580" s="431"/>
      <c r="I580" s="475"/>
      <c r="J580" s="475"/>
      <c r="K580" s="304"/>
      <c r="L580" s="304"/>
      <c r="M580" s="304"/>
      <c r="N580" s="304"/>
      <c r="O580" s="304"/>
      <c r="P580" s="457"/>
      <c r="Q580" s="376"/>
      <c r="R580" s="376"/>
      <c r="S580" s="376"/>
      <c r="T580" s="473"/>
      <c r="U580" s="473"/>
      <c r="V580" s="473"/>
      <c r="W580" s="473"/>
      <c r="X580" s="473"/>
      <c r="Y580" s="247"/>
      <c r="Z580" s="247"/>
      <c r="AA580" s="247"/>
      <c r="AB580" s="247"/>
      <c r="AC580" s="376"/>
      <c r="AD580" s="247"/>
      <c r="AE580" s="247"/>
      <c r="AF580" s="247"/>
      <c r="AG580" s="247"/>
      <c r="AH580" s="247"/>
      <c r="AI580" s="247"/>
      <c r="AJ580" s="391"/>
      <c r="AK580" s="402"/>
      <c r="AL580" s="402"/>
      <c r="AM580" s="402"/>
      <c r="AN580" s="402"/>
      <c r="AO580" s="402"/>
      <c r="AP580" s="402"/>
      <c r="AQ580" s="402"/>
      <c r="AR580" s="402"/>
      <c r="AS580" s="402"/>
      <c r="AT580" s="402"/>
      <c r="AU580" s="402"/>
      <c r="AV580" s="402"/>
      <c r="AW580" s="402"/>
      <c r="AX580" s="402"/>
      <c r="AY580" s="402"/>
      <c r="AZ580" s="402"/>
      <c r="BA580" s="402"/>
      <c r="BB580" s="402"/>
      <c r="BC580" s="402"/>
      <c r="BD580" s="402"/>
      <c r="BE580" s="402"/>
      <c r="BF580" s="402"/>
      <c r="BG580" s="402"/>
      <c r="BH580" s="402"/>
      <c r="BI580" s="402"/>
      <c r="BJ580" s="402"/>
      <c r="BK580" s="402"/>
      <c r="BL580" s="402"/>
      <c r="BM580" s="402"/>
      <c r="BN580" s="402"/>
      <c r="BO580" s="402"/>
    </row>
    <row r="581" spans="1:67" ht="15" hidden="1">
      <c r="A581" s="398"/>
      <c r="B581" s="399"/>
      <c r="C581" s="391"/>
      <c r="D581" s="391"/>
      <c r="E581" s="409"/>
      <c r="F581" s="391"/>
      <c r="G581" s="431"/>
      <c r="H581" s="431"/>
      <c r="I581" s="475"/>
      <c r="J581" s="475"/>
      <c r="K581" s="304"/>
      <c r="L581" s="304"/>
      <c r="M581" s="304"/>
      <c r="N581" s="304"/>
      <c r="O581" s="304"/>
      <c r="P581" s="457"/>
      <c r="Q581" s="376"/>
      <c r="R581" s="376"/>
      <c r="S581" s="376"/>
      <c r="T581" s="473"/>
      <c r="U581" s="473"/>
      <c r="V581" s="473"/>
      <c r="W581" s="473"/>
      <c r="X581" s="473"/>
      <c r="Y581" s="247"/>
      <c r="Z581" s="247"/>
      <c r="AA581" s="247"/>
      <c r="AB581" s="247"/>
      <c r="AC581" s="376"/>
      <c r="AD581" s="247"/>
      <c r="AE581" s="247"/>
      <c r="AF581" s="247"/>
      <c r="AG581" s="247"/>
      <c r="AH581" s="247"/>
      <c r="AI581" s="247"/>
      <c r="AJ581" s="391"/>
      <c r="AK581" s="402"/>
      <c r="AL581" s="402"/>
      <c r="AM581" s="402"/>
      <c r="AN581" s="402"/>
      <c r="AO581" s="402"/>
      <c r="AP581" s="402"/>
      <c r="AQ581" s="402"/>
      <c r="AR581" s="402"/>
      <c r="AS581" s="402"/>
      <c r="AT581" s="402"/>
      <c r="AU581" s="402"/>
      <c r="AV581" s="402"/>
      <c r="AW581" s="402"/>
      <c r="AX581" s="402"/>
      <c r="AY581" s="402"/>
      <c r="AZ581" s="402"/>
      <c r="BA581" s="402"/>
      <c r="BB581" s="402"/>
      <c r="BC581" s="402"/>
      <c r="BD581" s="402"/>
      <c r="BE581" s="402"/>
      <c r="BF581" s="402"/>
      <c r="BG581" s="402"/>
      <c r="BH581" s="402"/>
      <c r="BI581" s="402"/>
      <c r="BJ581" s="402"/>
      <c r="BK581" s="402"/>
      <c r="BL581" s="402"/>
      <c r="BM581" s="402"/>
      <c r="BN581" s="402"/>
      <c r="BO581" s="402"/>
    </row>
    <row r="582" spans="1:67" ht="15" hidden="1">
      <c r="A582" s="398"/>
      <c r="B582" s="399"/>
      <c r="C582" s="391"/>
      <c r="D582" s="391"/>
      <c r="E582" s="409"/>
      <c r="F582" s="391"/>
      <c r="G582" s="431"/>
      <c r="H582" s="431"/>
      <c r="I582" s="475"/>
      <c r="J582" s="475"/>
      <c r="K582" s="304"/>
      <c r="L582" s="304"/>
      <c r="M582" s="304"/>
      <c r="N582" s="304"/>
      <c r="O582" s="304"/>
      <c r="P582" s="457"/>
      <c r="Q582" s="376"/>
      <c r="R582" s="376"/>
      <c r="S582" s="376"/>
      <c r="T582" s="473"/>
      <c r="U582" s="473"/>
      <c r="V582" s="473"/>
      <c r="W582" s="473"/>
      <c r="X582" s="473"/>
      <c r="Y582" s="247"/>
      <c r="Z582" s="247"/>
      <c r="AA582" s="247"/>
      <c r="AB582" s="247"/>
      <c r="AC582" s="376"/>
      <c r="AD582" s="247"/>
      <c r="AE582" s="247"/>
      <c r="AF582" s="247"/>
      <c r="AG582" s="247"/>
      <c r="AH582" s="247"/>
      <c r="AI582" s="247"/>
      <c r="AJ582" s="391"/>
      <c r="AK582" s="402"/>
      <c r="AL582" s="402"/>
      <c r="AM582" s="402"/>
      <c r="AN582" s="402"/>
      <c r="AO582" s="402"/>
      <c r="AP582" s="402"/>
      <c r="AQ582" s="402"/>
      <c r="AR582" s="402"/>
      <c r="AS582" s="402"/>
      <c r="AT582" s="402"/>
      <c r="AU582" s="402"/>
      <c r="AV582" s="402"/>
      <c r="AW582" s="402"/>
      <c r="AX582" s="402"/>
      <c r="AY582" s="402"/>
      <c r="AZ582" s="402"/>
      <c r="BA582" s="402"/>
      <c r="BB582" s="402"/>
      <c r="BC582" s="402"/>
      <c r="BD582" s="402"/>
      <c r="BE582" s="402"/>
      <c r="BF582" s="402"/>
      <c r="BG582" s="402"/>
      <c r="BH582" s="402"/>
      <c r="BI582" s="402"/>
      <c r="BJ582" s="402"/>
      <c r="BK582" s="402"/>
      <c r="BL582" s="402"/>
      <c r="BM582" s="402"/>
      <c r="BN582" s="402"/>
      <c r="BO582" s="402"/>
    </row>
    <row r="583" spans="1:67" ht="15" hidden="1">
      <c r="A583" s="398"/>
      <c r="B583" s="399"/>
      <c r="C583" s="391"/>
      <c r="D583" s="391"/>
      <c r="E583" s="409"/>
      <c r="F583" s="391"/>
      <c r="G583" s="431"/>
      <c r="H583" s="431"/>
      <c r="I583" s="475"/>
      <c r="J583" s="475"/>
      <c r="K583" s="304"/>
      <c r="L583" s="304"/>
      <c r="M583" s="304"/>
      <c r="N583" s="304"/>
      <c r="O583" s="304"/>
      <c r="P583" s="457"/>
      <c r="Q583" s="376"/>
      <c r="R583" s="376"/>
      <c r="S583" s="376"/>
      <c r="T583" s="473"/>
      <c r="U583" s="473"/>
      <c r="V583" s="473"/>
      <c r="W583" s="473"/>
      <c r="X583" s="473"/>
      <c r="Y583" s="247"/>
      <c r="Z583" s="247"/>
      <c r="AA583" s="247"/>
      <c r="AB583" s="247"/>
      <c r="AC583" s="376"/>
      <c r="AD583" s="247"/>
      <c r="AE583" s="247"/>
      <c r="AF583" s="247"/>
      <c r="AG583" s="247"/>
      <c r="AH583" s="247"/>
      <c r="AI583" s="247"/>
      <c r="AJ583" s="391"/>
      <c r="AK583" s="402"/>
      <c r="AL583" s="402"/>
      <c r="AM583" s="402"/>
      <c r="AN583" s="402"/>
      <c r="AO583" s="402"/>
      <c r="AP583" s="402"/>
      <c r="AQ583" s="402"/>
      <c r="AR583" s="402"/>
      <c r="AS583" s="402"/>
      <c r="AT583" s="402"/>
      <c r="AU583" s="402"/>
      <c r="AV583" s="402"/>
      <c r="AW583" s="402"/>
      <c r="AX583" s="402"/>
      <c r="AY583" s="402"/>
      <c r="AZ583" s="402"/>
      <c r="BA583" s="402"/>
      <c r="BB583" s="402"/>
      <c r="BC583" s="402"/>
      <c r="BD583" s="402"/>
      <c r="BE583" s="402"/>
      <c r="BF583" s="402"/>
      <c r="BG583" s="402"/>
      <c r="BH583" s="402"/>
      <c r="BI583" s="402"/>
      <c r="BJ583" s="402"/>
      <c r="BK583" s="402"/>
      <c r="BL583" s="402"/>
      <c r="BM583" s="402"/>
      <c r="BN583" s="402"/>
      <c r="BO583" s="402"/>
    </row>
    <row r="584" spans="1:67" ht="15" hidden="1">
      <c r="A584" s="398"/>
      <c r="B584" s="399"/>
      <c r="C584" s="391"/>
      <c r="D584" s="391"/>
      <c r="E584" s="409"/>
      <c r="F584" s="391"/>
      <c r="G584" s="431"/>
      <c r="H584" s="431"/>
      <c r="I584" s="475"/>
      <c r="J584" s="475"/>
      <c r="K584" s="304"/>
      <c r="L584" s="304"/>
      <c r="M584" s="304"/>
      <c r="N584" s="304"/>
      <c r="O584" s="304"/>
      <c r="P584" s="457"/>
      <c r="Q584" s="376"/>
      <c r="R584" s="376"/>
      <c r="S584" s="376"/>
      <c r="T584" s="473"/>
      <c r="U584" s="473"/>
      <c r="V584" s="473"/>
      <c r="W584" s="473"/>
      <c r="X584" s="473"/>
      <c r="Y584" s="247"/>
      <c r="Z584" s="247"/>
      <c r="AA584" s="247"/>
      <c r="AB584" s="247"/>
      <c r="AC584" s="376"/>
      <c r="AD584" s="247"/>
      <c r="AE584" s="247"/>
      <c r="AF584" s="247"/>
      <c r="AG584" s="247"/>
      <c r="AH584" s="247"/>
      <c r="AI584" s="247"/>
      <c r="AJ584" s="391"/>
      <c r="AK584" s="402"/>
      <c r="AL584" s="402"/>
      <c r="AM584" s="402"/>
      <c r="AN584" s="402"/>
      <c r="AO584" s="402"/>
      <c r="AP584" s="402"/>
      <c r="AQ584" s="402"/>
      <c r="AR584" s="402"/>
      <c r="AS584" s="402"/>
      <c r="AT584" s="402"/>
      <c r="AU584" s="402"/>
      <c r="AV584" s="402"/>
      <c r="AW584" s="402"/>
      <c r="AX584" s="402"/>
      <c r="AY584" s="402"/>
      <c r="AZ584" s="402"/>
      <c r="BA584" s="402"/>
      <c r="BB584" s="402"/>
      <c r="BC584" s="402"/>
      <c r="BD584" s="402"/>
      <c r="BE584" s="402"/>
      <c r="BF584" s="402"/>
      <c r="BG584" s="402"/>
      <c r="BH584" s="402"/>
      <c r="BI584" s="402"/>
      <c r="BJ584" s="402"/>
      <c r="BK584" s="402"/>
      <c r="BL584" s="402"/>
      <c r="BM584" s="402"/>
      <c r="BN584" s="402"/>
      <c r="BO584" s="402"/>
    </row>
    <row r="585" spans="1:67" ht="15" hidden="1">
      <c r="A585" s="398"/>
      <c r="B585" s="399"/>
      <c r="C585" s="391"/>
      <c r="D585" s="391"/>
      <c r="E585" s="409"/>
      <c r="F585" s="391"/>
      <c r="G585" s="431"/>
      <c r="H585" s="431"/>
      <c r="I585" s="475"/>
      <c r="J585" s="475"/>
      <c r="K585" s="304"/>
      <c r="L585" s="304"/>
      <c r="M585" s="304"/>
      <c r="N585" s="304"/>
      <c r="O585" s="304"/>
      <c r="P585" s="457"/>
      <c r="Q585" s="376"/>
      <c r="R585" s="376"/>
      <c r="S585" s="376"/>
      <c r="T585" s="473"/>
      <c r="U585" s="473"/>
      <c r="V585" s="473"/>
      <c r="W585" s="473"/>
      <c r="X585" s="473"/>
      <c r="Y585" s="247"/>
      <c r="Z585" s="247"/>
      <c r="AA585" s="247"/>
      <c r="AB585" s="247"/>
      <c r="AC585" s="376"/>
      <c r="AD585" s="247"/>
      <c r="AE585" s="247"/>
      <c r="AF585" s="247"/>
      <c r="AG585" s="247"/>
      <c r="AH585" s="247"/>
      <c r="AI585" s="247"/>
      <c r="AJ585" s="391"/>
      <c r="AK585" s="402"/>
      <c r="AL585" s="402"/>
      <c r="AM585" s="402"/>
      <c r="AN585" s="402"/>
      <c r="AO585" s="402"/>
      <c r="AP585" s="402"/>
      <c r="AQ585" s="402"/>
      <c r="AR585" s="402"/>
      <c r="AS585" s="402"/>
      <c r="AT585" s="402"/>
      <c r="AU585" s="402"/>
      <c r="AV585" s="402"/>
      <c r="AW585" s="402"/>
      <c r="AX585" s="402"/>
      <c r="AY585" s="402"/>
      <c r="AZ585" s="402"/>
      <c r="BA585" s="402"/>
      <c r="BB585" s="402"/>
      <c r="BC585" s="402"/>
      <c r="BD585" s="402"/>
      <c r="BE585" s="402"/>
      <c r="BF585" s="402"/>
      <c r="BG585" s="402"/>
      <c r="BH585" s="402"/>
      <c r="BI585" s="402"/>
      <c r="BJ585" s="402"/>
      <c r="BK585" s="402"/>
      <c r="BL585" s="402"/>
      <c r="BM585" s="402"/>
      <c r="BN585" s="402"/>
      <c r="BO585" s="402"/>
    </row>
    <row r="586" spans="1:67" ht="15" hidden="1">
      <c r="A586" s="398"/>
      <c r="B586" s="399"/>
      <c r="C586" s="391"/>
      <c r="D586" s="391"/>
      <c r="E586" s="409"/>
      <c r="F586" s="391"/>
      <c r="G586" s="431"/>
      <c r="H586" s="431"/>
      <c r="I586" s="475"/>
      <c r="J586" s="475"/>
      <c r="K586" s="304"/>
      <c r="L586" s="304"/>
      <c r="M586" s="304"/>
      <c r="N586" s="304"/>
      <c r="O586" s="304"/>
      <c r="P586" s="457"/>
      <c r="Q586" s="376"/>
      <c r="R586" s="376"/>
      <c r="S586" s="376"/>
      <c r="T586" s="473"/>
      <c r="U586" s="473"/>
      <c r="V586" s="473"/>
      <c r="W586" s="473"/>
      <c r="X586" s="473"/>
      <c r="Y586" s="247"/>
      <c r="Z586" s="247"/>
      <c r="AA586" s="247"/>
      <c r="AB586" s="247"/>
      <c r="AC586" s="376"/>
      <c r="AD586" s="247"/>
      <c r="AE586" s="247"/>
      <c r="AF586" s="247"/>
      <c r="AG586" s="247"/>
      <c r="AH586" s="247"/>
      <c r="AI586" s="247"/>
      <c r="AJ586" s="391"/>
      <c r="AK586" s="402"/>
      <c r="AL586" s="402"/>
      <c r="AM586" s="402"/>
      <c r="AN586" s="402"/>
      <c r="AO586" s="402"/>
      <c r="AP586" s="402"/>
      <c r="AQ586" s="402"/>
      <c r="AR586" s="402"/>
      <c r="AS586" s="402"/>
      <c r="AT586" s="402"/>
      <c r="AU586" s="402"/>
      <c r="AV586" s="402"/>
      <c r="AW586" s="402"/>
      <c r="AX586" s="402"/>
      <c r="AY586" s="402"/>
      <c r="AZ586" s="402"/>
      <c r="BA586" s="402"/>
      <c r="BB586" s="402"/>
      <c r="BC586" s="402"/>
      <c r="BD586" s="402"/>
      <c r="BE586" s="402"/>
      <c r="BF586" s="402"/>
      <c r="BG586" s="402"/>
      <c r="BH586" s="402"/>
      <c r="BI586" s="402"/>
      <c r="BJ586" s="402"/>
      <c r="BK586" s="402"/>
      <c r="BL586" s="402"/>
      <c r="BM586" s="402"/>
      <c r="BN586" s="402"/>
      <c r="BO586" s="402"/>
    </row>
    <row r="587" spans="1:67" ht="15" hidden="1">
      <c r="A587" s="398"/>
      <c r="B587" s="399"/>
      <c r="C587" s="391"/>
      <c r="D587" s="391"/>
      <c r="E587" s="409"/>
      <c r="F587" s="391"/>
      <c r="G587" s="431"/>
      <c r="H587" s="431"/>
      <c r="I587" s="475"/>
      <c r="J587" s="475"/>
      <c r="K587" s="304"/>
      <c r="L587" s="304"/>
      <c r="M587" s="304"/>
      <c r="N587" s="304"/>
      <c r="O587" s="304"/>
      <c r="P587" s="457"/>
      <c r="Q587" s="376"/>
      <c r="R587" s="376"/>
      <c r="S587" s="376"/>
      <c r="T587" s="473"/>
      <c r="U587" s="473"/>
      <c r="V587" s="473"/>
      <c r="W587" s="473"/>
      <c r="X587" s="473"/>
      <c r="Y587" s="247"/>
      <c r="Z587" s="247"/>
      <c r="AA587" s="247"/>
      <c r="AB587" s="247"/>
      <c r="AC587" s="376"/>
      <c r="AD587" s="247"/>
      <c r="AE587" s="247"/>
      <c r="AF587" s="247"/>
      <c r="AG587" s="247"/>
      <c r="AH587" s="247"/>
      <c r="AI587" s="247"/>
      <c r="AJ587" s="391"/>
      <c r="AK587" s="402"/>
      <c r="AL587" s="402"/>
      <c r="AM587" s="402"/>
      <c r="AN587" s="402"/>
      <c r="AO587" s="402"/>
      <c r="AP587" s="402"/>
      <c r="AQ587" s="402"/>
      <c r="AR587" s="402"/>
      <c r="AS587" s="402"/>
      <c r="AT587" s="402"/>
      <c r="AU587" s="402"/>
      <c r="AV587" s="402"/>
      <c r="AW587" s="402"/>
      <c r="AX587" s="402"/>
      <c r="AY587" s="402"/>
      <c r="AZ587" s="402"/>
      <c r="BA587" s="402"/>
      <c r="BB587" s="402"/>
      <c r="BC587" s="402"/>
      <c r="BD587" s="402"/>
      <c r="BE587" s="402"/>
      <c r="BF587" s="402"/>
      <c r="BG587" s="402"/>
      <c r="BH587" s="402"/>
      <c r="BI587" s="402"/>
      <c r="BJ587" s="402"/>
      <c r="BK587" s="402"/>
      <c r="BL587" s="402"/>
      <c r="BM587" s="402"/>
      <c r="BN587" s="402"/>
      <c r="BO587" s="402"/>
    </row>
    <row r="588" spans="1:67" ht="35.1" customHeight="1" thickTop="1">
      <c r="A588" s="382" t="s">
        <v>15</v>
      </c>
      <c r="B588" s="383" t="str">
        <f>IF('1 Budgetskema (UDFYLDES)'!C579="","",'1 Budgetskema (UDFYLDES)'!C579)</f>
        <v/>
      </c>
      <c r="C588" s="722" t="s">
        <v>407</v>
      </c>
      <c r="D588" s="384"/>
      <c r="E588" s="410" t="s">
        <v>18</v>
      </c>
      <c r="F588" s="383" t="str">
        <f>IF('1 Budgetskema (UDFYLDES)'!D579="","",'1 Budgetskema (UDFYLDES)'!D579)</f>
        <v/>
      </c>
      <c r="G588" s="438"/>
      <c r="H588" s="490"/>
      <c r="I588" s="478"/>
      <c r="J588" s="478"/>
      <c r="K588" s="457"/>
      <c r="L588" s="457"/>
      <c r="M588" s="457"/>
      <c r="N588" s="457"/>
      <c r="O588" s="457"/>
      <c r="P588" s="457"/>
      <c r="Q588" s="289"/>
      <c r="R588" s="290"/>
      <c r="S588" s="291"/>
      <c r="T588" s="473"/>
      <c r="U588" s="473"/>
      <c r="V588" s="473"/>
      <c r="W588" s="553"/>
      <c r="X588" s="473"/>
      <c r="Y588" s="247"/>
      <c r="Z588" s="457"/>
      <c r="AA588" s="247"/>
      <c r="AB588" s="247"/>
      <c r="AC588" s="247"/>
      <c r="AD588" s="247"/>
      <c r="AE588" s="457"/>
      <c r="AF588" s="247"/>
      <c r="AG588" s="247"/>
      <c r="AH588" s="247"/>
      <c r="AI588" s="247"/>
      <c r="AJ588" s="391"/>
      <c r="AK588" s="402"/>
      <c r="AL588" s="402"/>
      <c r="AM588" s="402"/>
      <c r="AN588" s="402"/>
      <c r="AO588" s="402"/>
      <c r="AP588" s="402"/>
      <c r="AQ588" s="402"/>
      <c r="AR588" s="402"/>
      <c r="AS588" s="402"/>
      <c r="AT588" s="402"/>
      <c r="AU588" s="402"/>
      <c r="AV588" s="402"/>
      <c r="AW588" s="402"/>
      <c r="AX588" s="402"/>
      <c r="AY588" s="402"/>
      <c r="AZ588" s="402"/>
      <c r="BA588" s="402"/>
      <c r="BB588" s="402"/>
      <c r="BC588" s="402"/>
      <c r="BD588" s="402"/>
      <c r="BE588" s="402"/>
      <c r="BF588" s="402"/>
      <c r="BG588" s="402"/>
      <c r="BH588" s="402"/>
      <c r="BI588" s="402"/>
      <c r="BJ588" s="402"/>
      <c r="BK588" s="402"/>
      <c r="BL588" s="402"/>
      <c r="BM588" s="402"/>
      <c r="BN588" s="402"/>
      <c r="BO588" s="402"/>
    </row>
    <row r="589" spans="1:67" ht="15">
      <c r="A589" s="385" t="s">
        <v>113</v>
      </c>
      <c r="B589" s="386" t="str">
        <f>IF('1 Budgetskema (UDFYLDES)'!E579="","",'1 Budgetskema (UDFYLDES)'!E579)</f>
        <v/>
      </c>
      <c r="C589" s="387"/>
      <c r="D589" s="387"/>
      <c r="E589" s="411" t="s">
        <v>100</v>
      </c>
      <c r="F589" s="386" t="str">
        <f>IF(ISBLANK($F$19),"Projektform skal vælges ved hovedansøger",$F$19)</f>
        <v/>
      </c>
      <c r="G589" s="438"/>
      <c r="H589" s="490"/>
      <c r="I589" s="478"/>
      <c r="J589" s="478"/>
      <c r="K589" s="457"/>
      <c r="L589" s="457"/>
      <c r="M589" s="457"/>
      <c r="N589" s="457"/>
      <c r="O589" s="457"/>
      <c r="P589" s="457"/>
      <c r="Q589" s="289"/>
      <c r="R589" s="290"/>
      <c r="S589" s="460"/>
      <c r="T589" s="473"/>
      <c r="U589" s="473"/>
      <c r="V589" s="473"/>
      <c r="W589" s="553"/>
      <c r="X589" s="554"/>
      <c r="Y589" s="247"/>
      <c r="Z589" s="457"/>
      <c r="AA589" s="247"/>
      <c r="AB589" s="247"/>
      <c r="AC589" s="247"/>
      <c r="AD589" s="247"/>
      <c r="AE589" s="457"/>
      <c r="AF589" s="247"/>
      <c r="AG589" s="247"/>
      <c r="AH589" s="247"/>
      <c r="AI589" s="247"/>
      <c r="AJ589" s="391"/>
      <c r="AK589" s="402"/>
      <c r="AL589" s="402"/>
      <c r="AM589" s="402"/>
      <c r="AN589" s="402"/>
      <c r="AO589" s="402"/>
      <c r="AP589" s="402"/>
      <c r="AQ589" s="402"/>
      <c r="AR589" s="402"/>
      <c r="AS589" s="402"/>
      <c r="AT589" s="402"/>
      <c r="AU589" s="402"/>
      <c r="AV589" s="402"/>
      <c r="AW589" s="402"/>
      <c r="AX589" s="402"/>
      <c r="AY589" s="402"/>
      <c r="AZ589" s="402"/>
      <c r="BA589" s="402"/>
      <c r="BB589" s="402"/>
      <c r="BC589" s="402"/>
      <c r="BD589" s="402"/>
      <c r="BE589" s="402"/>
      <c r="BF589" s="402"/>
      <c r="BG589" s="402"/>
      <c r="BH589" s="402"/>
      <c r="BI589" s="402"/>
      <c r="BJ589" s="402"/>
      <c r="BK589" s="402"/>
      <c r="BL589" s="402"/>
      <c r="BM589" s="402"/>
      <c r="BN589" s="402"/>
      <c r="BO589" s="402"/>
    </row>
    <row r="590" spans="1:67" ht="30">
      <c r="A590" s="385" t="s">
        <v>16</v>
      </c>
      <c r="B590" s="386" t="str">
        <f>IF('1 Budgetskema (UDFYLDES)'!F579="","",'1 Budgetskema (UDFYLDES)'!F579)</f>
        <v/>
      </c>
      <c r="C590" s="441" t="s">
        <v>399</v>
      </c>
      <c r="D590" s="385"/>
      <c r="E590" s="444" t="s">
        <v>17</v>
      </c>
      <c r="F590" s="442" t="str">
        <f>IFERROR(IF(NOT(ISERROR(MATCH(B589,{"ABER"},0))),INDEX(ABER_Tilskudsprocent_liste[#All],MATCH(B590,ABER_Tilskudsprocent_liste[[#All],[Typer af projekter og aktiviteter/ virksomhedsstørrelse]],0),MATCH(Z592,ABER_Tilskudsprocent_liste[#Headers],0)),IF(NOT(ISERROR(MATCH(B589,{"GBER"},0))),INDEX(GEBER_Tilskudsprocent_liste[#All],MATCH(B590,GEBER_Tilskudsprocent_liste[[#All],[Typer af projekter og aktiviteter/ virksomhedsstørrelse]],0),MATCH(Z592,GEBER_Tilskudsprocent_liste[#Headers],0)),IF(NOT(ISERROR(MATCH(B589,{"FIBER"},0))),INDEX(FIBER_Tilskudsprocent_liste[#All],MATCH(B590,FIBER_Tilskudsprocent_liste[[#All],[Typer af projekter og aktiviteter/ virksomhedsstørrelse]],0),MATCH(Z592,FIBER_Tilskudsprocent_liste[#Headers],0)),IF(NOT(ISERROR(MATCH(B589,{"Ej statsstøtte"},0))),INDEX(Liste_Ej_statsstøtte[#All],MATCH(B590,Liste_Ej_statsstøtte[[#All],[Typer af projekter og aktiviteter/ virksomhedsstørrelse]],0),MATCH(Z592,Liste_Ej_statsstøtte[#Headers],0)),"")))),"")</f>
        <v/>
      </c>
      <c r="G590" s="433" t="s">
        <v>119</v>
      </c>
      <c r="H590" s="491"/>
      <c r="I590" s="478" t="s">
        <v>122</v>
      </c>
      <c r="J590" s="478"/>
      <c r="K590" s="457"/>
      <c r="L590" s="457"/>
      <c r="M590" s="457"/>
      <c r="N590" s="457"/>
      <c r="O590" s="457"/>
      <c r="P590" s="457"/>
      <c r="Q590" s="313"/>
      <c r="R590" s="294"/>
      <c r="S590" s="460"/>
      <c r="T590" s="555" t="s">
        <v>43</v>
      </c>
      <c r="U590" s="555" t="s">
        <v>43</v>
      </c>
      <c r="V590" s="555" t="s">
        <v>43</v>
      </c>
      <c r="W590" s="555" t="s">
        <v>43</v>
      </c>
      <c r="X590" s="555" t="s">
        <v>43</v>
      </c>
      <c r="Y590" s="464" t="s">
        <v>43</v>
      </c>
      <c r="Z590" s="464" t="s">
        <v>43</v>
      </c>
      <c r="AA590" s="464" t="s">
        <v>43</v>
      </c>
      <c r="AB590" s="464" t="s">
        <v>43</v>
      </c>
      <c r="AC590" s="464" t="s">
        <v>43</v>
      </c>
      <c r="AD590" s="464" t="s">
        <v>43</v>
      </c>
      <c r="AE590" s="464" t="s">
        <v>43</v>
      </c>
      <c r="AF590" s="464" t="s">
        <v>43</v>
      </c>
      <c r="AG590" s="464" t="s">
        <v>43</v>
      </c>
      <c r="AH590" s="464" t="s">
        <v>43</v>
      </c>
      <c r="AI590" s="464" t="s">
        <v>43</v>
      </c>
      <c r="AJ590" s="391"/>
      <c r="AK590" s="402"/>
      <c r="AL590" s="402"/>
      <c r="AM590" s="402"/>
      <c r="AN590" s="402"/>
      <c r="AO590" s="402"/>
      <c r="AP590" s="402"/>
      <c r="AQ590" s="402"/>
      <c r="AR590" s="402"/>
      <c r="AS590" s="402"/>
      <c r="AT590" s="402"/>
      <c r="AU590" s="402"/>
      <c r="AV590" s="402"/>
      <c r="AW590" s="402"/>
      <c r="AX590" s="402"/>
      <c r="AY590" s="402"/>
      <c r="AZ590" s="402"/>
      <c r="BA590" s="402"/>
      <c r="BB590" s="402"/>
      <c r="BC590" s="402"/>
      <c r="BD590" s="402"/>
      <c r="BE590" s="402"/>
      <c r="BF590" s="402"/>
      <c r="BG590" s="402"/>
      <c r="BH590" s="402"/>
      <c r="BI590" s="402"/>
      <c r="BJ590" s="402"/>
      <c r="BK590" s="402"/>
      <c r="BL590" s="402"/>
      <c r="BM590" s="402"/>
      <c r="BN590" s="402"/>
      <c r="BO590" s="402"/>
    </row>
    <row r="591" spans="1:67" ht="15">
      <c r="A591" s="439" t="s">
        <v>394</v>
      </c>
      <c r="B591" s="441" t="str">
        <f>IF('1 Budgetskema (UDFYLDES)'!B579="","",'1 Budgetskema (UDFYLDES)'!B579)</f>
        <v/>
      </c>
      <c r="C591" s="440" t="str">
        <f>IF('1 Budgetskema (UDFYLDES)'!$A579="","",'1 Budgetskema (UDFYLDES)'!$A579)</f>
        <v/>
      </c>
      <c r="D591" s="385"/>
      <c r="E591" s="444"/>
      <c r="F591" s="443" t="str">
        <f>IFERROR(IF(NOT(ISERROR(MATCH(B589,{"ABER"},0))),INDEX(ABER_Tilskudsprocent_liste[#All],MATCH(B590,ABER_Tilskudsprocent_liste[[#All],[Typer af projekter og aktiviteter/ virksomhedsstørrelse]],0),MATCH(Z592,ABER_Tilskudsprocent_liste[#Headers],0)),IF(NOT(ISERROR(MATCH(B589,{"GBER"},0))),INDEX(GEBER_Tilskudsprocent_liste[#All],MATCH(B590,GEBER_Tilskudsprocent_liste[[#All],[Typer af projekter og aktiviteter/ virksomhedsstørrelse]],0),MATCH(Z592,GEBER_Tilskudsprocent_liste[#Headers],0)),IF(NOT(ISERROR(MATCH(B589,{"FIBER"},0))),INDEX(FIBER_Tilskudsprocent_liste[#All],MATCH(B590,FIBER_Tilskudsprocent_liste[[#All],[Typer af projekter og aktiviteter/ virksomhedsstørrelse]],0),MATCH(Z592,FIBER_Tilskudsprocent_liste[#Headers],0)),IF(NOT(ISERROR(MATCH(B589,{"Ej statsstøtte"},0))),INDEX(Liste_Ej_statsstøtte[#All],MATCH(B590,Liste_Ej_statsstøtte[[#All],[Typer af projekter og aktiviteter/ virksomhedsstørrelse]],0),MATCH(Z592,Liste_Ej_statsstøtte[#Headers],0)),"")))),"")</f>
        <v/>
      </c>
      <c r="G591" s="435" t="str">
        <f>IFERROR(IF(E602*(1-F591)-C603&lt;0,F591-((E602*F591+C603)-E602)/E602,""),"")</f>
        <v/>
      </c>
      <c r="H591" s="435" t="str">
        <f>IFERROR(IF(D603&lt;&gt;0,IF(D603=E602,0,IF(C603&gt;0,(F591-D603/E602)-G591,"HA")),IF(E602*(1-F591)-C603&lt;0,((F591-((E602*F591+C603+D603)-E602)/E602)),"")),"")</f>
        <v/>
      </c>
      <c r="I591" s="482" t="e">
        <f>H591-G592</f>
        <v>#VALUE!</v>
      </c>
      <c r="J591" s="478"/>
      <c r="K591" s="457"/>
      <c r="L591" s="457"/>
      <c r="M591" s="457"/>
      <c r="N591" s="457"/>
      <c r="O591" s="457"/>
      <c r="P591" s="457"/>
      <c r="Q591" s="313"/>
      <c r="R591" s="294"/>
      <c r="S591" s="460"/>
      <c r="T591" s="473" t="s">
        <v>121</v>
      </c>
      <c r="U591" s="473" t="s">
        <v>120</v>
      </c>
      <c r="V591" s="468" t="s">
        <v>118</v>
      </c>
      <c r="W591" s="468" t="s">
        <v>117</v>
      </c>
      <c r="X591" s="468" t="s">
        <v>105</v>
      </c>
      <c r="Y591" s="247"/>
      <c r="Z591" s="295" t="s">
        <v>102</v>
      </c>
      <c r="AA591" s="295" t="s">
        <v>100</v>
      </c>
      <c r="AB591" s="464" t="s">
        <v>209</v>
      </c>
      <c r="AC591" s="247"/>
      <c r="AD591" s="247"/>
      <c r="AE591" s="247"/>
      <c r="AF591" s="247"/>
      <c r="AG591" s="247"/>
      <c r="AH591" s="457"/>
      <c r="AI591" s="247"/>
      <c r="AJ591" s="391"/>
      <c r="AK591" s="402"/>
      <c r="AL591" s="402"/>
      <c r="AM591" s="402"/>
      <c r="AN591" s="402"/>
      <c r="AO591" s="402"/>
      <c r="AP591" s="402"/>
      <c r="AQ591" s="402"/>
      <c r="AR591" s="402"/>
      <c r="AS591" s="402"/>
      <c r="AT591" s="402"/>
      <c r="AU591" s="402"/>
      <c r="AV591" s="402"/>
      <c r="AW591" s="402"/>
      <c r="AX591" s="402"/>
      <c r="AY591" s="402"/>
      <c r="AZ591" s="402"/>
      <c r="BA591" s="402"/>
      <c r="BB591" s="402"/>
      <c r="BC591" s="402"/>
      <c r="BD591" s="402"/>
      <c r="BE591" s="402"/>
      <c r="BF591" s="402"/>
      <c r="BG591" s="402"/>
      <c r="BH591" s="402"/>
      <c r="BI591" s="402"/>
      <c r="BJ591" s="402"/>
      <c r="BK591" s="402"/>
      <c r="BL591" s="402"/>
      <c r="BM591" s="402"/>
      <c r="BN591" s="402"/>
      <c r="BO591" s="402"/>
    </row>
    <row r="592" spans="1:67" ht="15.75" thickBot="1">
      <c r="A592" s="441"/>
      <c r="B592" s="380" t="s">
        <v>57</v>
      </c>
      <c r="C592" s="379" t="s">
        <v>427</v>
      </c>
      <c r="D592" s="379" t="s">
        <v>428</v>
      </c>
      <c r="E592" s="412" t="s">
        <v>0</v>
      </c>
      <c r="F592" s="413" t="s">
        <v>9</v>
      </c>
      <c r="G592" s="560" t="e">
        <f>F591-D603/E602</f>
        <v>#VALUE!</v>
      </c>
      <c r="H592" s="431"/>
      <c r="I592" s="475"/>
      <c r="J592" s="475"/>
      <c r="K592" s="304"/>
      <c r="L592" s="304"/>
      <c r="M592" s="304"/>
      <c r="N592" s="304"/>
      <c r="O592" s="304"/>
      <c r="P592" s="305"/>
      <c r="Q592" s="314"/>
      <c r="R592" s="286"/>
      <c r="S592" s="286"/>
      <c r="T592" s="473"/>
      <c r="U592" s="473"/>
      <c r="V592" s="468"/>
      <c r="W592" s="468"/>
      <c r="X592" s="473"/>
      <c r="Y592" s="460"/>
      <c r="Z592" s="286" t="str">
        <f>CONCATENATE($F$588," - ",$AA592)</f>
        <v xml:space="preserve"> - </v>
      </c>
      <c r="AA592" s="376" t="str">
        <f>F589</f>
        <v/>
      </c>
      <c r="AB592" s="376"/>
      <c r="AC592" s="247"/>
      <c r="AD592" s="247"/>
      <c r="AE592" s="247"/>
      <c r="AF592" s="247"/>
      <c r="AG592" s="247"/>
      <c r="AH592" s="457"/>
      <c r="AI592" s="247"/>
      <c r="AJ592" s="391"/>
      <c r="AK592" s="402"/>
      <c r="AL592" s="402"/>
      <c r="AM592" s="402"/>
      <c r="AN592" s="402"/>
      <c r="AO592" s="402"/>
      <c r="AP592" s="402"/>
      <c r="AQ592" s="402"/>
      <c r="AR592" s="402"/>
      <c r="AS592" s="402"/>
      <c r="AT592" s="402"/>
      <c r="AU592" s="402"/>
      <c r="AV592" s="402"/>
      <c r="AW592" s="402"/>
      <c r="AX592" s="402"/>
      <c r="AY592" s="402"/>
      <c r="AZ592" s="402"/>
      <c r="BA592" s="402"/>
      <c r="BB592" s="402"/>
      <c r="BC592" s="402"/>
      <c r="BD592" s="402"/>
      <c r="BE592" s="402"/>
      <c r="BF592" s="402"/>
      <c r="BG592" s="402"/>
      <c r="BH592" s="402"/>
      <c r="BI592" s="402"/>
      <c r="BJ592" s="402"/>
      <c r="BK592" s="402"/>
      <c r="BL592" s="402"/>
      <c r="BM592" s="402"/>
      <c r="BN592" s="402"/>
      <c r="BO592" s="402"/>
    </row>
    <row r="593" spans="1:67" ht="15" customHeight="1">
      <c r="A593" s="267" t="s">
        <v>54</v>
      </c>
      <c r="B593" s="277">
        <f>IFERROR(IF(E593=0,0,X593),0)</f>
        <v>0</v>
      </c>
      <c r="C593" s="276">
        <f>IFERROR(E593-B593,0)</f>
        <v>0</v>
      </c>
      <c r="D593" s="33"/>
      <c r="E593" s="278">
        <f>'1 Budgetskema (UDFYLDES)'!B587</f>
        <v>0</v>
      </c>
      <c r="F593" s="18">
        <f>SUM('1 Budgetskema (UDFYLDES)'!D586:AV586)</f>
        <v>0</v>
      </c>
      <c r="G593" s="437"/>
      <c r="H593" s="489"/>
      <c r="I593" s="471"/>
      <c r="J593" s="471"/>
      <c r="K593" s="296"/>
      <c r="L593" s="296"/>
      <c r="M593" s="296"/>
      <c r="N593" s="296"/>
      <c r="O593" s="299"/>
      <c r="P593" s="308"/>
      <c r="Q593" s="285"/>
      <c r="R593" s="286"/>
      <c r="S593" s="286"/>
      <c r="T593" s="473" t="e">
        <f>((F$591-((E$602*F$591+C$603)-E$602)/E$602))*E593</f>
        <v>#VALUE!</v>
      </c>
      <c r="U593" s="569" t="e">
        <f>F$606*E593</f>
        <v>#VALUE!</v>
      </c>
      <c r="V593" s="473">
        <f>IFERROR(IF(E593=0,0,E593*G$591),0)</f>
        <v>0</v>
      </c>
      <c r="W593" s="468">
        <f>IF(E593=0,0,E593*F$590)</f>
        <v>0</v>
      </c>
      <c r="X593" s="468">
        <f t="shared" ref="X593:X602" si="138">IF(NOT(ISERROR(MATCH("Selvfinansieret",B$589,0))),0,IF(NOT(ISERROR(MATCH(B$589,AI$600:AI$602,0))),E593,IF(AND(D$603=0,C$603=0),W593,IF(AND(D$603&gt;0,C$603=0),U593,IF(AND(D$603&gt;0,C$603&gt;0,U593=0),0,IF(AND(V593&lt;&gt;0,V593&lt;U593),V593,U593))))))</f>
        <v>0</v>
      </c>
      <c r="Y593" s="247"/>
      <c r="Z593" s="247"/>
      <c r="AA593" s="247"/>
      <c r="AB593" s="376"/>
      <c r="AC593" s="247"/>
      <c r="AD593" s="247"/>
      <c r="AE593" s="247"/>
      <c r="AF593" s="247"/>
      <c r="AG593" s="247"/>
      <c r="AH593" s="247"/>
      <c r="AI593" s="247"/>
      <c r="AJ593" s="391"/>
      <c r="AK593" s="402"/>
      <c r="AL593" s="402"/>
      <c r="AM593" s="402"/>
      <c r="AN593" s="402"/>
      <c r="AO593" s="402"/>
      <c r="AP593" s="402"/>
      <c r="AQ593" s="402"/>
      <c r="AR593" s="402"/>
      <c r="AS593" s="402"/>
      <c r="AT593" s="402"/>
      <c r="AU593" s="402"/>
      <c r="AV593" s="402"/>
      <c r="AW593" s="402"/>
      <c r="AX593" s="402"/>
      <c r="AY593" s="402"/>
      <c r="AZ593" s="402"/>
      <c r="BA593" s="402"/>
      <c r="BB593" s="402"/>
      <c r="BC593" s="402"/>
      <c r="BD593" s="402"/>
      <c r="BE593" s="402"/>
      <c r="BF593" s="402"/>
      <c r="BG593" s="402"/>
      <c r="BH593" s="402"/>
      <c r="BI593" s="402"/>
      <c r="BJ593" s="402"/>
      <c r="BK593" s="402"/>
      <c r="BL593" s="402"/>
      <c r="BM593" s="402"/>
      <c r="BN593" s="402"/>
      <c r="BO593" s="402"/>
    </row>
    <row r="594" spans="1:67" ht="15" customHeight="1">
      <c r="A594" s="194" t="s">
        <v>3</v>
      </c>
      <c r="B594" s="277">
        <f>IFERROR(IF(E594=0,0,X594),0)</f>
        <v>0</v>
      </c>
      <c r="C594" s="277">
        <f>IFERROR(E594-B594,0)</f>
        <v>0</v>
      </c>
      <c r="D594" s="36"/>
      <c r="E594" s="66">
        <f>'1 Budgetskema (UDFYLDES)'!B591</f>
        <v>0</v>
      </c>
      <c r="F594" s="68"/>
      <c r="G594" s="437"/>
      <c r="H594" s="489"/>
      <c r="I594" s="471"/>
      <c r="J594" s="471"/>
      <c r="K594" s="296"/>
      <c r="L594" s="296"/>
      <c r="M594" s="296"/>
      <c r="N594" s="296"/>
      <c r="O594" s="299"/>
      <c r="P594" s="309"/>
      <c r="Q594" s="315"/>
      <c r="R594" s="311"/>
      <c r="S594" s="286"/>
      <c r="T594" s="473" t="e">
        <f t="shared" ref="T594:T602" si="139">((F$591-((E$602*F$591+C$603)-E$602)/E$602))*E594</f>
        <v>#VALUE!</v>
      </c>
      <c r="U594" s="569" t="e">
        <f t="shared" ref="U594:U602" si="140">F$606*E594</f>
        <v>#VALUE!</v>
      </c>
      <c r="V594" s="473">
        <f t="shared" ref="V594:V602" si="141">IFERROR(IF(E594=0,0,E594*G$591),0)</f>
        <v>0</v>
      </c>
      <c r="W594" s="468">
        <f t="shared" ref="W594:W601" si="142">IF(E594=0,0,E594*F$590)</f>
        <v>0</v>
      </c>
      <c r="X594" s="468">
        <f t="shared" si="138"/>
        <v>0</v>
      </c>
      <c r="Y594" s="247"/>
      <c r="Z594" s="286"/>
      <c r="AA594" s="286"/>
      <c r="AB594" s="376"/>
      <c r="AC594" s="247"/>
      <c r="AD594" s="767" t="s">
        <v>101</v>
      </c>
      <c r="AE594" s="767"/>
      <c r="AF594" s="767"/>
      <c r="AG594" s="247"/>
      <c r="AH594" s="247"/>
      <c r="AI594" s="247"/>
      <c r="AJ594" s="391"/>
      <c r="AK594" s="402"/>
      <c r="AL594" s="402"/>
      <c r="AM594" s="402"/>
      <c r="AN594" s="402"/>
      <c r="AO594" s="402"/>
      <c r="AP594" s="402"/>
      <c r="AQ594" s="402"/>
      <c r="AR594" s="402"/>
      <c r="AS594" s="402"/>
      <c r="AT594" s="402"/>
      <c r="AU594" s="402"/>
      <c r="AV594" s="402"/>
      <c r="AW594" s="402"/>
      <c r="AX594" s="402"/>
      <c r="AY594" s="402"/>
      <c r="AZ594" s="402"/>
      <c r="BA594" s="402"/>
      <c r="BB594" s="402"/>
      <c r="BC594" s="402"/>
      <c r="BD594" s="402"/>
      <c r="BE594" s="402"/>
      <c r="BF594" s="402"/>
      <c r="BG594" s="402"/>
      <c r="BH594" s="402"/>
      <c r="BI594" s="402"/>
      <c r="BJ594" s="402"/>
      <c r="BK594" s="402"/>
      <c r="BL594" s="402"/>
      <c r="BM594" s="402"/>
      <c r="BN594" s="402"/>
      <c r="BO594" s="402"/>
    </row>
    <row r="595" spans="1:67" ht="15" customHeight="1">
      <c r="A595" s="194" t="s">
        <v>56</v>
      </c>
      <c r="B595" s="277">
        <f t="shared" ref="B595:B599" si="143">IFERROR(IF(E595=0,0,X595),0)</f>
        <v>0</v>
      </c>
      <c r="C595" s="277">
        <f t="shared" ref="C595:C599" si="144">IFERROR(E595-B595,0)</f>
        <v>0</v>
      </c>
      <c r="D595" s="36"/>
      <c r="E595" s="66">
        <f>'1 Budgetskema (UDFYLDES)'!B593</f>
        <v>0</v>
      </c>
      <c r="F595" s="68"/>
      <c r="G595" s="437"/>
      <c r="H595" s="489"/>
      <c r="I595" s="471"/>
      <c r="J595" s="471"/>
      <c r="K595" s="296"/>
      <c r="L595" s="296"/>
      <c r="M595" s="296"/>
      <c r="N595" s="296"/>
      <c r="O595" s="299"/>
      <c r="P595" s="309"/>
      <c r="Q595" s="315"/>
      <c r="R595" s="311"/>
      <c r="S595" s="286"/>
      <c r="T595" s="473" t="e">
        <f t="shared" si="139"/>
        <v>#VALUE!</v>
      </c>
      <c r="U595" s="569" t="e">
        <f t="shared" si="140"/>
        <v>#VALUE!</v>
      </c>
      <c r="V595" s="473">
        <f t="shared" si="141"/>
        <v>0</v>
      </c>
      <c r="W595" s="468">
        <f t="shared" si="142"/>
        <v>0</v>
      </c>
      <c r="X595" s="468">
        <f t="shared" si="138"/>
        <v>0</v>
      </c>
      <c r="Y595" s="247"/>
      <c r="Z595" s="286"/>
      <c r="AA595" s="286"/>
      <c r="AB595" s="376"/>
      <c r="AC595" s="247"/>
      <c r="AD595" s="247"/>
      <c r="AE595" s="247"/>
      <c r="AF595" s="247"/>
      <c r="AG595" s="247"/>
      <c r="AH595" s="247"/>
      <c r="AI595" s="247"/>
      <c r="AJ595" s="391"/>
      <c r="AK595" s="402"/>
      <c r="AL595" s="402"/>
      <c r="AM595" s="402"/>
      <c r="AN595" s="402"/>
      <c r="AO595" s="402"/>
      <c r="AP595" s="402"/>
      <c r="AQ595" s="402"/>
      <c r="AR595" s="402"/>
      <c r="AS595" s="402"/>
      <c r="AT595" s="402"/>
      <c r="AU595" s="402"/>
      <c r="AV595" s="402"/>
      <c r="AW595" s="402"/>
      <c r="AX595" s="402"/>
      <c r="AY595" s="402"/>
      <c r="AZ595" s="402"/>
      <c r="BA595" s="402"/>
      <c r="BB595" s="402"/>
      <c r="BC595" s="402"/>
      <c r="BD595" s="402"/>
      <c r="BE595" s="402"/>
      <c r="BF595" s="402"/>
      <c r="BG595" s="402"/>
      <c r="BH595" s="402"/>
      <c r="BI595" s="402"/>
      <c r="BJ595" s="402"/>
      <c r="BK595" s="402"/>
      <c r="BL595" s="402"/>
      <c r="BM595" s="402"/>
      <c r="BN595" s="402"/>
      <c r="BO595" s="402"/>
    </row>
    <row r="596" spans="1:67" ht="15" customHeight="1">
      <c r="A596" s="194" t="s">
        <v>24</v>
      </c>
      <c r="B596" s="277">
        <f t="shared" si="143"/>
        <v>0</v>
      </c>
      <c r="C596" s="277">
        <f t="shared" si="144"/>
        <v>0</v>
      </c>
      <c r="D596" s="36"/>
      <c r="E596" s="66">
        <f>'1 Budgetskema (UDFYLDES)'!B595</f>
        <v>0</v>
      </c>
      <c r="F596" s="68"/>
      <c r="G596" s="437"/>
      <c r="H596" s="489"/>
      <c r="I596" s="471"/>
      <c r="J596" s="471"/>
      <c r="K596" s="296"/>
      <c r="L596" s="296"/>
      <c r="M596" s="296"/>
      <c r="N596" s="296"/>
      <c r="O596" s="299"/>
      <c r="P596" s="309"/>
      <c r="Q596" s="315"/>
      <c r="R596" s="311"/>
      <c r="S596" s="286"/>
      <c r="T596" s="473" t="e">
        <f t="shared" si="139"/>
        <v>#VALUE!</v>
      </c>
      <c r="U596" s="569" t="e">
        <f t="shared" si="140"/>
        <v>#VALUE!</v>
      </c>
      <c r="V596" s="473">
        <f t="shared" si="141"/>
        <v>0</v>
      </c>
      <c r="W596" s="468">
        <f t="shared" si="142"/>
        <v>0</v>
      </c>
      <c r="X596" s="468">
        <f t="shared" si="138"/>
        <v>0</v>
      </c>
      <c r="Y596" s="247"/>
      <c r="Z596" s="286"/>
      <c r="AA596" s="286"/>
      <c r="AB596" s="464" t="s">
        <v>114</v>
      </c>
      <c r="AC596" s="464" t="s">
        <v>208</v>
      </c>
      <c r="AD596" s="464" t="s">
        <v>88</v>
      </c>
      <c r="AE596" s="464" t="s">
        <v>108</v>
      </c>
      <c r="AF596" s="464" t="s">
        <v>89</v>
      </c>
      <c r="AG596" s="464" t="s">
        <v>106</v>
      </c>
      <c r="AH596" s="464" t="s">
        <v>110</v>
      </c>
      <c r="AI596" s="464" t="s">
        <v>398</v>
      </c>
      <c r="AJ596" s="391"/>
      <c r="AK596" s="402"/>
      <c r="AL596" s="402"/>
      <c r="AM596" s="402"/>
      <c r="AN596" s="402"/>
      <c r="AO596" s="402"/>
      <c r="AP596" s="402"/>
      <c r="AQ596" s="402"/>
      <c r="AR596" s="402"/>
      <c r="AS596" s="402"/>
      <c r="AT596" s="402"/>
      <c r="AU596" s="402"/>
      <c r="AV596" s="402"/>
      <c r="AW596" s="402"/>
      <c r="AX596" s="402"/>
      <c r="AY596" s="402"/>
      <c r="AZ596" s="402"/>
      <c r="BA596" s="402"/>
      <c r="BB596" s="402"/>
      <c r="BC596" s="402"/>
      <c r="BD596" s="402"/>
      <c r="BE596" s="402"/>
      <c r="BF596" s="402"/>
      <c r="BG596" s="402"/>
      <c r="BH596" s="402"/>
      <c r="BI596" s="402"/>
      <c r="BJ596" s="402"/>
      <c r="BK596" s="402"/>
      <c r="BL596" s="402"/>
      <c r="BM596" s="402"/>
      <c r="BN596" s="402"/>
      <c r="BO596" s="402"/>
    </row>
    <row r="597" spans="1:67" ht="15" customHeight="1" thickBot="1">
      <c r="A597" s="194" t="s">
        <v>2</v>
      </c>
      <c r="B597" s="277">
        <f t="shared" si="143"/>
        <v>0</v>
      </c>
      <c r="C597" s="277">
        <f t="shared" si="144"/>
        <v>0</v>
      </c>
      <c r="D597" s="36"/>
      <c r="E597" s="66">
        <f>'1 Budgetskema (UDFYLDES)'!B597</f>
        <v>0</v>
      </c>
      <c r="F597" s="68"/>
      <c r="G597" s="437"/>
      <c r="H597" s="489"/>
      <c r="I597" s="471"/>
      <c r="J597" s="471"/>
      <c r="K597" s="296"/>
      <c r="L597" s="296"/>
      <c r="M597" s="296"/>
      <c r="N597" s="296"/>
      <c r="O597" s="299"/>
      <c r="P597" s="309"/>
      <c r="Q597" s="315"/>
      <c r="R597" s="311"/>
      <c r="S597" s="286"/>
      <c r="T597" s="473" t="e">
        <f t="shared" si="139"/>
        <v>#VALUE!</v>
      </c>
      <c r="U597" s="569" t="e">
        <f t="shared" si="140"/>
        <v>#VALUE!</v>
      </c>
      <c r="V597" s="473">
        <f t="shared" si="141"/>
        <v>0</v>
      </c>
      <c r="W597" s="468">
        <f t="shared" si="142"/>
        <v>0</v>
      </c>
      <c r="X597" s="468">
        <f t="shared" si="138"/>
        <v>0</v>
      </c>
      <c r="Y597" s="247"/>
      <c r="Z597" s="376" t="str">
        <f>IF(OR('1 Budgetskema (UDFYLDES)'!$B579="",'1 Budgetskema (UDFYLDES)'!$EC79=""),"","Lille virksomhed")</f>
        <v/>
      </c>
      <c r="AA597" s="376" t="s">
        <v>98</v>
      </c>
      <c r="AB597" s="376" t="s">
        <v>90</v>
      </c>
      <c r="AC597" s="376" t="s">
        <v>390</v>
      </c>
      <c r="AD597" s="376" t="str">
        <f>IF('1 Budgetskema (UDFYLDES)'!$D579="","",IF('1 Budgetskema (UDFYLDES)'!$D579="Forsknings- og videnformidlingsinstitution","Forskning","Videnudvekslings- og informationsaktioner"))</f>
        <v/>
      </c>
      <c r="AE597" s="376" t="str">
        <f>IF('1 Budgetskema (UDFYLDES)'!$D579="","",IF('1 Budgetskema (UDFYLDES)'!$D579="Forsknings- og videnformidlingsinstitution","","Grundforskning"))</f>
        <v/>
      </c>
      <c r="AF597" s="470" t="str">
        <f>IF('1 Budgetskema (UDFYLDES)'!$D579="","","Netværk i akvakulturerhvervet")</f>
        <v/>
      </c>
      <c r="AG597" s="457" t="str">
        <f>IF(NOT(ISERROR(MATCH("Selvfinansieret",B$589,0))),"",IF(NOT(ISERROR(MATCH(B$589,{"ABER"},0))),$AD597,IF(NOT(ISERROR(MATCH(B$589,{"GBER"},0))),$AE597,IF(NOT(ISERROR(MATCH(B$589,{"FIBER"},0))),$AF597,IF(NOT(ISERROR(MATCH(B$589,{"Ej statsstøtte"},0))),$AB597,IF(NOT(ISERROR(MATCH(B$589,{"De minimis (Landbrug)"},0))),$AC597,IF(NOT(ISERROR(MATCH(B$589,{"De minimis (Generel)"},0))),$AC597,IF(NOT(ISERROR(MATCH(B$589,{"De minimis (Fiskeri og akvakultur)"},0))),$AC597,""))))))))</f>
        <v/>
      </c>
      <c r="AH597" s="300" t="str">
        <f>IF('1 Budgetskema (UDFYLDES)'!$D579="","",IF('1 Budgetskema (UDFYLDES)'!$D579="Offentlig institution","Ej statsstøtte","ABER"))</f>
        <v/>
      </c>
      <c r="AI597" s="247" t="s">
        <v>88</v>
      </c>
      <c r="AJ597" s="391"/>
      <c r="AK597" s="402"/>
      <c r="AL597" s="402"/>
      <c r="AM597" s="402"/>
      <c r="AN597" s="402"/>
      <c r="AO597" s="402"/>
      <c r="AP597" s="402"/>
      <c r="AQ597" s="402"/>
      <c r="AR597" s="402"/>
      <c r="AS597" s="402"/>
      <c r="AT597" s="402"/>
      <c r="AU597" s="402"/>
      <c r="AV597" s="402"/>
      <c r="AW597" s="402"/>
      <c r="AX597" s="402"/>
      <c r="AY597" s="402"/>
      <c r="AZ597" s="402"/>
      <c r="BA597" s="402"/>
      <c r="BB597" s="402"/>
      <c r="BC597" s="402"/>
      <c r="BD597" s="402"/>
      <c r="BE597" s="402"/>
      <c r="BF597" s="402"/>
      <c r="BG597" s="402"/>
      <c r="BH597" s="402"/>
      <c r="BI597" s="402"/>
      <c r="BJ597" s="402"/>
      <c r="BK597" s="402"/>
      <c r="BL597" s="402"/>
      <c r="BM597" s="402"/>
      <c r="BN597" s="402"/>
      <c r="BO597" s="402"/>
    </row>
    <row r="598" spans="1:67" ht="15" customHeight="1">
      <c r="A598" s="194" t="s">
        <v>10</v>
      </c>
      <c r="B598" s="277">
        <f t="shared" si="143"/>
        <v>0</v>
      </c>
      <c r="C598" s="277">
        <f t="shared" si="144"/>
        <v>0</v>
      </c>
      <c r="D598" s="36"/>
      <c r="E598" s="66">
        <f>'1 Budgetskema (UDFYLDES)'!B599</f>
        <v>0</v>
      </c>
      <c r="F598" s="68"/>
      <c r="G598" s="437"/>
      <c r="H598" s="489"/>
      <c r="I598" s="471"/>
      <c r="J598" s="496" t="s">
        <v>400</v>
      </c>
      <c r="K598" s="497"/>
      <c r="L598" s="498"/>
      <c r="M598" s="296"/>
      <c r="N598" s="296"/>
      <c r="O598" s="299"/>
      <c r="P598" s="309"/>
      <c r="Q598" s="315"/>
      <c r="R598" s="311"/>
      <c r="S598" s="286"/>
      <c r="T598" s="473" t="e">
        <f t="shared" si="139"/>
        <v>#VALUE!</v>
      </c>
      <c r="U598" s="569" t="e">
        <f t="shared" si="140"/>
        <v>#VALUE!</v>
      </c>
      <c r="V598" s="473">
        <f t="shared" si="141"/>
        <v>0</v>
      </c>
      <c r="W598" s="468">
        <f t="shared" si="142"/>
        <v>0</v>
      </c>
      <c r="X598" s="468">
        <f t="shared" si="138"/>
        <v>0</v>
      </c>
      <c r="Y598" s="457"/>
      <c r="Z598" s="376" t="str">
        <f>IF(OR('1 Budgetskema (UDFYLDES)'!$B579="",'1 Budgetskema (UDFYLDES)'!$C579=""),"","Mellemstor virksomhed")</f>
        <v/>
      </c>
      <c r="AA598" s="376" t="s">
        <v>99</v>
      </c>
      <c r="AB598" s="376" t="s">
        <v>91</v>
      </c>
      <c r="AC598" s="2" t="s">
        <v>391</v>
      </c>
      <c r="AD598" s="376" t="str">
        <f>IF('1 Budgetskema (UDFYLDES)'!$D579="","",IF('1 Budgetskema (UDFYLDES)'!$D579="Forsknings- og videnformidlingsinstitution","Udvikling","Konsulentbistand"))</f>
        <v/>
      </c>
      <c r="AE598" s="376" t="str">
        <f>IF('1 Budgetskema (UDFYLDES)'!$D579="","",IF('1 Budgetskema (UDFYLDES)'!$D579="Forsknings- og videnformidlingsinstitution","","Industriel forskning"))</f>
        <v/>
      </c>
      <c r="AF598" s="470" t="str">
        <f>IF('1 Budgetskema (UDFYLDES)'!$D579="","","Konsulentbistand")</f>
        <v/>
      </c>
      <c r="AG598" s="457" t="str">
        <f>IF(NOT(ISERROR(MATCH("Selvfinansieret",B$589,0))),"",IF(NOT(ISERROR(MATCH(B$589,{"ABER"},0))),$AD598,IF(NOT(ISERROR(MATCH(B$589,{"GBER"},0))),$AE598,IF(NOT(ISERROR(MATCH(B$589,{"FIBER"},0))),$AF598,IF(NOT(ISERROR(MATCH(B$589,{"Ej statsstøtte"},0))),$AB598,IF(NOT(ISERROR(MATCH(B$589,{"De minimis (Landbrug)"},0))),$AC598,IF(NOT(ISERROR(MATCH(B$589,{"De minimis (Generel)"},0))),$AC598,IF(NOT(ISERROR(MATCH(B$589,{"De minimis (Fiskeri og akvakultur)"},0))),$AC598,""))))))))</f>
        <v/>
      </c>
      <c r="AH598" s="300" t="str">
        <f>IF('1 Budgetskema (UDFYLDES)'!$D579="","",IF('1 Budgetskema (UDFYLDES)'!$D579="Offentlig institution",$AI600,IF('1 Budgetskema (UDFYLDES)'!$D579="Forsknings- og videnformidlingsinstitution",$AI603,$AI598)))</f>
        <v/>
      </c>
      <c r="AI598" s="247" t="s">
        <v>108</v>
      </c>
      <c r="AJ598" s="391"/>
      <c r="AK598" s="402"/>
      <c r="AL598" s="402"/>
      <c r="AM598" s="402"/>
      <c r="AN598" s="402"/>
      <c r="AO598" s="402"/>
      <c r="AP598" s="402"/>
      <c r="AQ598" s="402"/>
      <c r="AR598" s="402"/>
      <c r="AS598" s="402"/>
      <c r="AT598" s="402"/>
      <c r="AU598" s="402"/>
      <c r="AV598" s="402"/>
      <c r="AW598" s="402"/>
      <c r="AX598" s="402"/>
      <c r="AY598" s="402"/>
      <c r="AZ598" s="402"/>
      <c r="BA598" s="402"/>
      <c r="BB598" s="402"/>
      <c r="BC598" s="402"/>
      <c r="BD598" s="402"/>
      <c r="BE598" s="402"/>
      <c r="BF598" s="402"/>
      <c r="BG598" s="402"/>
      <c r="BH598" s="402"/>
      <c r="BI598" s="402"/>
      <c r="BJ598" s="402"/>
      <c r="BK598" s="402"/>
      <c r="BL598" s="402"/>
      <c r="BM598" s="402"/>
      <c r="BN598" s="402"/>
      <c r="BO598" s="402"/>
    </row>
    <row r="599" spans="1:67" ht="15.75" customHeight="1">
      <c r="A599" s="194" t="s">
        <v>55</v>
      </c>
      <c r="B599" s="277">
        <f t="shared" si="143"/>
        <v>0</v>
      </c>
      <c r="C599" s="277">
        <f t="shared" si="144"/>
        <v>0</v>
      </c>
      <c r="D599" s="36"/>
      <c r="E599" s="66">
        <f>'1 Budgetskema (UDFYLDES)'!B601</f>
        <v>0</v>
      </c>
      <c r="F599" s="68"/>
      <c r="G599" s="437"/>
      <c r="H599" s="489"/>
      <c r="I599" s="471"/>
      <c r="J599" s="500" t="str">
        <f>IF(OR($B589=AI600,$B589=AI601,$B589=AI602),"","Ja")</f>
        <v>Ja</v>
      </c>
      <c r="K599" s="493" t="b">
        <f>AND($T$3,OR('1 Budgetskema (UDFYLDES)'!D581="Nej",'1 Budgetskema (UDFYLDES)'!D581=""))</f>
        <v>1</v>
      </c>
      <c r="L599" s="499"/>
      <c r="M599" s="296"/>
      <c r="N599" s="296"/>
      <c r="O599" s="299"/>
      <c r="P599" s="309"/>
      <c r="Q599" s="315"/>
      <c r="R599" s="311"/>
      <c r="S599" s="286"/>
      <c r="T599" s="473" t="e">
        <f t="shared" si="139"/>
        <v>#VALUE!</v>
      </c>
      <c r="U599" s="569" t="e">
        <f t="shared" si="140"/>
        <v>#VALUE!</v>
      </c>
      <c r="V599" s="473">
        <f t="shared" si="141"/>
        <v>0</v>
      </c>
      <c r="W599" s="468">
        <f t="shared" si="142"/>
        <v>0</v>
      </c>
      <c r="X599" s="468">
        <f t="shared" si="138"/>
        <v>0</v>
      </c>
      <c r="Y599" s="457"/>
      <c r="Z599" s="376" t="str">
        <f>IF(OR('1 Budgetskema (UDFYLDES)'!$B579="",'1 Budgetskema (UDFYLDES)'!$C579=""),"","Stor virksomhed")</f>
        <v/>
      </c>
      <c r="AA599" s="376"/>
      <c r="AB599" s="376" t="s">
        <v>92</v>
      </c>
      <c r="AC599" s="376" t="s">
        <v>206</v>
      </c>
      <c r="AD599" s="376" t="str">
        <f>IF('1 Budgetskema (UDFYLDES)'!$D579="","",IF('1 Budgetskema (UDFYLDES)'!$D579="Forsknings- og videnformidlingsinstitution","Videnudvekslings- og informationsaktioner","Fremstødsforanstaltninger"))</f>
        <v/>
      </c>
      <c r="AE599" s="376" t="str">
        <f>IF('1 Budgetskema (UDFYLDES)'!$D579="","",IF('1 Budgetskema (UDFYLDES)'!$D579="Forsknings- og videnformidlingsinstitution","","Eksperimentel udvikling"))</f>
        <v/>
      </c>
      <c r="AF599" s="472" t="str">
        <f>IF('1 Budgetskema (UDFYLDES)'!$D579="","","Afsætningsforanstaltninger")</f>
        <v/>
      </c>
      <c r="AG599" s="457" t="str">
        <f>IF(NOT(ISERROR(MATCH("Selvfinansieret",B$589,0))),"",IF(NOT(ISERROR(MATCH(B$589,{"ABER"},0))),$AD599,IF(NOT(ISERROR(MATCH(B$589,{"GBER"},0))),$AE599,IF(NOT(ISERROR(MATCH(B$589,{"FIBER"},0))),$AF599,IF(NOT(ISERROR(MATCH(B$589,{"Ej statsstøtte"},0))),$AB599,IF(NOT(ISERROR(MATCH(B$589,{"De minimis (Landbrug)"},0))),$AC599,IF(NOT(ISERROR(MATCH(B$589,{"De minimis (Generel)"},0))),$AC599,IF(NOT(ISERROR(MATCH(B$589,{"De minimis (Fiskeri og akvakultur)"},0))),$AC599,""))))))))</f>
        <v/>
      </c>
      <c r="AH599" s="300" t="str">
        <f>IF('1 Budgetskema (UDFYLDES)'!$D579="","",IF(OR('1 Budgetskema (UDFYLDES)'!$D579="Forsknings- og videnformidlingsinstitution",'1 Budgetskema (UDFYLDES)'!$D579="Stor virksomhed"),$AI600,IF('1 Budgetskema (UDFYLDES)'!$D579="Offentlig institution",$AI601,"FIBER")))</f>
        <v/>
      </c>
      <c r="AI599" s="247" t="s">
        <v>89</v>
      </c>
      <c r="AJ599" s="391"/>
      <c r="AK599" s="402"/>
      <c r="AL599" s="402"/>
      <c r="AM599" s="402"/>
      <c r="AN599" s="402"/>
      <c r="AO599" s="402"/>
      <c r="AP599" s="402"/>
      <c r="AQ599" s="402"/>
      <c r="AR599" s="402"/>
      <c r="AS599" s="402"/>
      <c r="AT599" s="402"/>
      <c r="AU599" s="402"/>
      <c r="AV599" s="402"/>
      <c r="AW599" s="402"/>
      <c r="AX599" s="402"/>
      <c r="AY599" s="402"/>
      <c r="AZ599" s="402"/>
      <c r="BA599" s="402"/>
      <c r="BB599" s="402"/>
      <c r="BC599" s="402"/>
      <c r="BD599" s="402"/>
      <c r="BE599" s="402"/>
      <c r="BF599" s="402"/>
      <c r="BG599" s="402"/>
      <c r="BH599" s="402"/>
      <c r="BI599" s="402"/>
      <c r="BJ599" s="402"/>
      <c r="BK599" s="402"/>
      <c r="BL599" s="402"/>
      <c r="BM599" s="402"/>
      <c r="BN599" s="402"/>
      <c r="BO599" s="402"/>
    </row>
    <row r="600" spans="1:67" ht="15" customHeight="1">
      <c r="A600" s="268" t="s">
        <v>13</v>
      </c>
      <c r="B600" s="66">
        <f>SUM(B593+B594+B595+B596-B597-B598+B599)</f>
        <v>0</v>
      </c>
      <c r="C600" s="66">
        <f>SUM(C593+C594+C595+C596-C597-C598+C599)</f>
        <v>0</v>
      </c>
      <c r="D600" s="263"/>
      <c r="E600" s="66">
        <f>SUM(B600:C600)</f>
        <v>0</v>
      </c>
      <c r="F600" s="188"/>
      <c r="G600" s="437"/>
      <c r="H600" s="489"/>
      <c r="I600" s="471"/>
      <c r="J600" s="500" t="str">
        <f>IF(OR($B589=AI600,$B589=AI601,$B589=AI602),"","Nej")</f>
        <v>Nej</v>
      </c>
      <c r="K600" s="493"/>
      <c r="L600" s="499"/>
      <c r="M600" s="296"/>
      <c r="N600" s="296"/>
      <c r="O600" s="301"/>
      <c r="P600" s="457"/>
      <c r="Q600" s="376"/>
      <c r="R600" s="376"/>
      <c r="S600" s="376"/>
      <c r="T600" s="473" t="e">
        <f t="shared" si="139"/>
        <v>#VALUE!</v>
      </c>
      <c r="U600" s="569" t="e">
        <f t="shared" si="140"/>
        <v>#VALUE!</v>
      </c>
      <c r="V600" s="473">
        <f t="shared" si="141"/>
        <v>0</v>
      </c>
      <c r="W600" s="468">
        <f t="shared" si="142"/>
        <v>0</v>
      </c>
      <c r="X600" s="468">
        <f t="shared" si="138"/>
        <v>0</v>
      </c>
      <c r="Y600" s="457"/>
      <c r="Z600" s="376" t="str">
        <f>IF(OR('1 Budgetskema (UDFYLDES)'!$B579="",'1 Budgetskema (UDFYLDES)'!$C579=""),"","Forsknings- og videnformidlingsinstitution")</f>
        <v/>
      </c>
      <c r="AA600" s="376"/>
      <c r="AB600" s="376" t="s">
        <v>93</v>
      </c>
      <c r="AC600" s="376" t="s">
        <v>85</v>
      </c>
      <c r="AD600" s="376" t="str">
        <f>IF('1 Budgetskema (UDFYLDES)'!$D579="","",IF(OR('1 Budgetskema (UDFYLDES)'!$D579="Forsknings- og videnformidlingsinstitution",'1 Budgetskema (UDFYLDES)'!$D579="Stor virksomhed"),"","Deltagelse i kvalitetsordninger"))</f>
        <v/>
      </c>
      <c r="AE600" s="376" t="str">
        <f>IF('1 Budgetskema (UDFYLDES)'!$D579="","",IF('1 Budgetskema (UDFYLDES)'!$D579="Forsknings- og videnformidlingsinstitution","","Gennemførlighedsundersøgelser"))</f>
        <v/>
      </c>
      <c r="AF600" s="462" t="str">
        <f>""</f>
        <v/>
      </c>
      <c r="AG600" s="457" t="str">
        <f>IF(NOT(ISERROR(MATCH("Selvfinansieret",B$589,0))),"",IF(NOT(ISERROR(MATCH(B$589,{"ABER"},0))),$AD600,IF(NOT(ISERROR(MATCH(B$589,{"GBER"},0))),$AE600,IF(NOT(ISERROR(MATCH(B$589,{"FIBER"},0))),$AF600,IF(NOT(ISERROR(MATCH(B$589,{"Ej statsstøtte"},0))),$AB600,IF(NOT(ISERROR(MATCH(B$589,{"De minimis (Landbrug)"},0))),$AC600,IF(NOT(ISERROR(MATCH(B$589,{"De minimis (Generel)"},0))),$AC600,IF(NOT(ISERROR(MATCH(B$589,{"De minimis (Fiskeri og akvakultur)"},0))),$AC600,""))))))))</f>
        <v/>
      </c>
      <c r="AH600" s="300" t="str">
        <f>IF('1 Budgetskema (UDFYLDES)'!$D579="","",IF(OR('1 Budgetskema (UDFYLDES)'!$D579="Forsknings- og videnformidlingsinstitution",'1 Budgetskema (UDFYLDES)'!$D579="Stor virksomhed"),$AI601,IF('1 Budgetskema (UDFYLDES)'!$D579="Offentlig institution",$AI602,"De minimis (Landbrug)")))</f>
        <v/>
      </c>
      <c r="AI600" s="247" t="s">
        <v>63</v>
      </c>
      <c r="AJ600" s="391"/>
      <c r="AK600" s="402"/>
      <c r="AL600" s="402"/>
      <c r="AM600" s="402"/>
      <c r="AN600" s="402"/>
      <c r="AO600" s="402"/>
      <c r="AP600" s="402"/>
      <c r="AQ600" s="402"/>
      <c r="AR600" s="402"/>
      <c r="AS600" s="402"/>
      <c r="AT600" s="402"/>
      <c r="AU600" s="402"/>
      <c r="AV600" s="402"/>
      <c r="AW600" s="402"/>
      <c r="AX600" s="402"/>
      <c r="AY600" s="402"/>
      <c r="AZ600" s="402"/>
      <c r="BA600" s="402"/>
      <c r="BB600" s="402"/>
      <c r="BC600" s="402"/>
      <c r="BD600" s="402"/>
      <c r="BE600" s="402"/>
      <c r="BF600" s="402"/>
      <c r="BG600" s="402"/>
      <c r="BH600" s="402"/>
      <c r="BI600" s="402"/>
      <c r="BJ600" s="402"/>
      <c r="BK600" s="402"/>
      <c r="BL600" s="402"/>
      <c r="BM600" s="402"/>
      <c r="BN600" s="402"/>
      <c r="BO600" s="402"/>
    </row>
    <row r="601" spans="1:67" ht="15.75" customHeight="1" thickBot="1">
      <c r="A601" s="269" t="s">
        <v>1</v>
      </c>
      <c r="B601" s="277">
        <f>IFERROR(IF(E601=0,0,X601),0)</f>
        <v>0</v>
      </c>
      <c r="C601" s="277">
        <f>IFERROR(E601-B601,0)</f>
        <v>0</v>
      </c>
      <c r="D601" s="36"/>
      <c r="E601" s="66">
        <f>'1 Budgetskema (UDFYLDES)'!B603</f>
        <v>0</v>
      </c>
      <c r="F601" s="68"/>
      <c r="G601" s="437"/>
      <c r="H601" s="489"/>
      <c r="I601" s="471"/>
      <c r="J601" s="500"/>
      <c r="K601" s="493"/>
      <c r="L601" s="499"/>
      <c r="M601" s="296"/>
      <c r="N601" s="296"/>
      <c r="O601" s="299"/>
      <c r="P601" s="457"/>
      <c r="Q601" s="376"/>
      <c r="R601" s="376"/>
      <c r="S601" s="376"/>
      <c r="T601" s="473" t="e">
        <f t="shared" si="139"/>
        <v>#VALUE!</v>
      </c>
      <c r="U601" s="569" t="e">
        <f t="shared" si="140"/>
        <v>#VALUE!</v>
      </c>
      <c r="V601" s="473">
        <f t="shared" si="141"/>
        <v>0</v>
      </c>
      <c r="W601" s="468">
        <f t="shared" si="142"/>
        <v>0</v>
      </c>
      <c r="X601" s="468">
        <f t="shared" si="138"/>
        <v>0</v>
      </c>
      <c r="Y601" s="457"/>
      <c r="Z601" s="376" t="str">
        <f>IF(OR('1 Budgetskema (UDFYLDES)'!$B579="",'1 Budgetskema (UDFYLDES)'!$C579=""),"","Offentlig institution")</f>
        <v/>
      </c>
      <c r="AA601" s="376"/>
      <c r="AB601" s="376" t="s">
        <v>360</v>
      </c>
      <c r="AC601" s="376" t="s">
        <v>384</v>
      </c>
      <c r="AD601" s="376" t="str">
        <f>IF('1 Budgetskema (UDFYLDES)'!$D579="","",IF(OR('1 Budgetskema (UDFYLDES)'!$D579="Forsknings- og videnformidlingsinstitution",'1 Budgetskema (UDFYLDES)'!$D579="Stor virksomhed"),"","Ny Deltagelse i kvalitetsordninger"))</f>
        <v/>
      </c>
      <c r="AE601" s="376" t="str">
        <f>IF('1 Budgetskema (UDFYLDES)'!$D579="","",IF('1 Budgetskema (UDFYLDES)'!$D579="Forsknings- og videnformidlingsinstitution","","Uddannelse"))</f>
        <v/>
      </c>
      <c r="AF601" s="462" t="str">
        <f>""</f>
        <v/>
      </c>
      <c r="AG601" s="457" t="str">
        <f>IF(NOT(ISERROR(MATCH("Selvfinansieret",B$589,0))),"",IF(NOT(ISERROR(MATCH(B$589,{"ABER"},0))),$AD601,IF(NOT(ISERROR(MATCH(B$589,{"GBER"},0))),$AE601,IF(NOT(ISERROR(MATCH(B$589,{"FIBER"},0))),$AF601,IF(NOT(ISERROR(MATCH(B$589,{"Ej statsstøtte"},0))),$AB601,IF(NOT(ISERROR(MATCH(B$589,{"De minimis (Landbrug)"},0))),$AC601,IF(NOT(ISERROR(MATCH(B$589,{"De minimis (Generel)"},0))),$AC601,IF(NOT(ISERROR(MATCH(B$589,{"De minimis (Fiskeri og akvakultur)"},0))),$AC601,""))))))))</f>
        <v/>
      </c>
      <c r="AH601" s="300" t="str">
        <f>IF('1 Budgetskema (UDFYLDES)'!$D579="","",IF(OR('1 Budgetskema (UDFYLDES)'!$D579="Forsknings- og videnformidlingsinstitution",'1 Budgetskema (UDFYLDES)'!$D579="Stor virksomhed"),$AI602,IF('1 Budgetskema (UDFYLDES)'!$D579="Offentlig institution",$AI604,"De minimis (Generel)")))</f>
        <v/>
      </c>
      <c r="AI601" s="247" t="s">
        <v>397</v>
      </c>
      <c r="AJ601" s="391"/>
      <c r="AK601" s="402"/>
      <c r="AL601" s="402"/>
      <c r="AM601" s="402"/>
      <c r="AN601" s="402"/>
      <c r="AO601" s="402"/>
      <c r="AP601" s="402"/>
      <c r="AQ601" s="402"/>
      <c r="AR601" s="402"/>
      <c r="AS601" s="402"/>
      <c r="AT601" s="402"/>
      <c r="AU601" s="402"/>
      <c r="AV601" s="402"/>
      <c r="AW601" s="402"/>
      <c r="AX601" s="402"/>
      <c r="AY601" s="402"/>
      <c r="AZ601" s="402"/>
      <c r="BA601" s="402"/>
      <c r="BB601" s="402"/>
      <c r="BC601" s="402"/>
      <c r="BD601" s="402"/>
      <c r="BE601" s="402"/>
      <c r="BF601" s="402"/>
      <c r="BG601" s="402"/>
      <c r="BH601" s="402"/>
      <c r="BI601" s="402"/>
      <c r="BJ601" s="402"/>
      <c r="BK601" s="402"/>
      <c r="BL601" s="402"/>
      <c r="BM601" s="402"/>
      <c r="BN601" s="402"/>
      <c r="BO601" s="402"/>
    </row>
    <row r="602" spans="1:67" ht="15.75" customHeight="1" thickBot="1">
      <c r="A602" s="177" t="s">
        <v>0</v>
      </c>
      <c r="B602" s="551">
        <f>IF(B600+B601&lt;=0,0,B600+B601)</f>
        <v>0</v>
      </c>
      <c r="C602" s="551">
        <f>IF(C600+C601&lt;=0,0,C600+C601)</f>
        <v>0</v>
      </c>
      <c r="D602" s="279"/>
      <c r="E602" s="273">
        <f>SUM(E593+E594+E595+E596-E597-E598+E599)+E601</f>
        <v>0</v>
      </c>
      <c r="F602" s="264"/>
      <c r="G602" s="429"/>
      <c r="H602" s="489"/>
      <c r="I602" s="471"/>
      <c r="J602" s="501"/>
      <c r="K602" s="502"/>
      <c r="L602" s="503"/>
      <c r="M602" s="296"/>
      <c r="N602" s="296"/>
      <c r="O602" s="301"/>
      <c r="P602" s="457"/>
      <c r="Q602" s="376"/>
      <c r="R602" s="376"/>
      <c r="S602" s="376"/>
      <c r="T602" s="473" t="e">
        <f t="shared" si="139"/>
        <v>#VALUE!</v>
      </c>
      <c r="U602" s="569" t="e">
        <f t="shared" si="140"/>
        <v>#VALUE!</v>
      </c>
      <c r="V602" s="473">
        <f t="shared" si="141"/>
        <v>0</v>
      </c>
      <c r="W602" s="473"/>
      <c r="X602" s="468">
        <f t="shared" si="138"/>
        <v>0</v>
      </c>
      <c r="Y602" s="457"/>
      <c r="Z602" s="286"/>
      <c r="AA602" s="286"/>
      <c r="AB602" s="376" t="str">
        <f>""</f>
        <v/>
      </c>
      <c r="AC602" s="376" t="s">
        <v>95</v>
      </c>
      <c r="AD602" s="376" t="str">
        <f>""</f>
        <v/>
      </c>
      <c r="AE602" s="376" t="str">
        <f>IF('1 Budgetskema (UDFYLDES)'!$D579="","",IF('1 Budgetskema (UDFYLDES)'!$D579="Forsknings- og videnformidlingsinstitution","","Støtte til innovationsklynger"))</f>
        <v/>
      </c>
      <c r="AF602" s="462" t="str">
        <f>""</f>
        <v/>
      </c>
      <c r="AG602" s="457" t="str">
        <f>IF(NOT(ISERROR(MATCH("Selvfinansieret",B$589,0))),"",IF(NOT(ISERROR(MATCH(B$589,{"ABER"},0))),$AD602,IF(NOT(ISERROR(MATCH(B$589,{"GBER"},0))),$AE602,IF(NOT(ISERROR(MATCH(B$589,{"FIBER"},0))),$AF602,IF(NOT(ISERROR(MATCH(B$589,{"Ej statsstøtte"},0))),$AB602,IF(NOT(ISERROR(MATCH(B$589,{"De minimis (Landbrug)"},0))),$AC602,IF(NOT(ISERROR(MATCH(B$589,{"De minimis (Generel)"},0))),$AC602,IF(NOT(ISERROR(MATCH(B$589,{"De minimis (Fiskeri og akvakultur)"},0))),$AC602,""))))))))</f>
        <v/>
      </c>
      <c r="AH602" s="300" t="str">
        <f>IF(OR('1 Budgetskema (UDFYLDES)'!$D579="",'1 Budgetskema (UDFYLDES)'!$D579="Offentlig institution"),"",IF(OR('1 Budgetskema (UDFYLDES)'!$D579="Forsknings- og videnformidlingsinstitution",'1 Budgetskema (UDFYLDES)'!$D579="Stor virksomhed"),$AI604,"De minimis (Fiskeri og akvakultur)"))</f>
        <v/>
      </c>
      <c r="AI602" s="247" t="s">
        <v>64</v>
      </c>
      <c r="AJ602" s="391"/>
      <c r="AK602" s="402"/>
      <c r="AL602" s="402"/>
      <c r="AM602" s="402"/>
      <c r="AN602" s="402"/>
      <c r="AO602" s="402"/>
      <c r="AP602" s="402"/>
      <c r="AQ602" s="402"/>
      <c r="AR602" s="402"/>
      <c r="AS602" s="402"/>
      <c r="AT602" s="402"/>
      <c r="AU602" s="402"/>
      <c r="AV602" s="402"/>
      <c r="AW602" s="402"/>
      <c r="AX602" s="402"/>
      <c r="AY602" s="402"/>
      <c r="AZ602" s="402"/>
      <c r="BA602" s="402"/>
      <c r="BB602" s="402"/>
      <c r="BC602" s="402"/>
      <c r="BD602" s="402"/>
      <c r="BE602" s="402"/>
      <c r="BF602" s="402"/>
      <c r="BG602" s="402"/>
      <c r="BH602" s="402"/>
      <c r="BI602" s="402"/>
      <c r="BJ602" s="402"/>
      <c r="BK602" s="402"/>
      <c r="BL602" s="402"/>
      <c r="BM602" s="402"/>
      <c r="BN602" s="402"/>
      <c r="BO602" s="402"/>
    </row>
    <row r="603" spans="1:67" s="2" customFormat="1" ht="15.75" thickBot="1">
      <c r="A603" s="549" t="s">
        <v>426</v>
      </c>
      <c r="B603" s="270">
        <f>B602</f>
        <v>0</v>
      </c>
      <c r="C603" s="552">
        <f>'1 Budgetskema (UDFYLDES)'!E581</f>
        <v>0</v>
      </c>
      <c r="D603" s="552">
        <f>'1 Budgetskema (UDFYLDES)'!F581</f>
        <v>0</v>
      </c>
      <c r="E603" s="270">
        <f>SUM(B593+B594+B595+B596-B597-B598+B599)</f>
        <v>0</v>
      </c>
      <c r="F603" s="189"/>
      <c r="G603" s="430"/>
      <c r="H603" s="430"/>
      <c r="I603" s="474"/>
      <c r="J603" s="493" t="s">
        <v>430</v>
      </c>
      <c r="K603" s="299"/>
      <c r="L603" s="299"/>
      <c r="M603" s="299"/>
      <c r="N603" s="299"/>
      <c r="O603" s="301"/>
      <c r="P603" s="457"/>
      <c r="Q603" s="376"/>
      <c r="R603" s="376"/>
      <c r="S603" s="376"/>
      <c r="T603" s="473"/>
      <c r="U603" s="473"/>
      <c r="V603" s="473"/>
      <c r="W603" s="473"/>
      <c r="X603" s="468"/>
      <c r="Y603" s="457"/>
      <c r="Z603" s="300"/>
      <c r="AA603" s="300"/>
      <c r="AB603" s="376" t="str">
        <f>""</f>
        <v/>
      </c>
      <c r="AC603" s="376" t="s">
        <v>86</v>
      </c>
      <c r="AD603" s="462" t="str">
        <f>""</f>
        <v/>
      </c>
      <c r="AE603" s="376" t="str">
        <f>IF('1 Budgetskema (UDFYLDES)'!$D579="","",IF(OR('1 Budgetskema (UDFYLDES)'!$D579="Forsknings- og videnformidlingsinstitution",'1 Budgetskema (UDFYLDES)'!$D579="Stor virksomhed"),"","Konsulentbistand"))</f>
        <v/>
      </c>
      <c r="AF603" s="462" t="str">
        <f>""</f>
        <v/>
      </c>
      <c r="AG603" s="457" t="str">
        <f>IF(NOT(ISERROR(MATCH("Selvfinansieret",B$589,0))),"",IF(NOT(ISERROR(MATCH(B$589,{"ABER"},0))),$AD603,IF(NOT(ISERROR(MATCH(B$589,{"GBER"},0))),$AE603,IF(NOT(ISERROR(MATCH(B$589,{"FIBER"},0))),$AF603,IF(NOT(ISERROR(MATCH(B$589,{"Ej statsstøtte"},0))),$AB603,IF(NOT(ISERROR(MATCH(B$589,{"De minimis (Landbrug)"},0))),$AC603,IF(NOT(ISERROR(MATCH(B$589,{"De minimis (Generel)"},0))),$AC603,IF(NOT(ISERROR(MATCH(B$589,{"De minimis (Fiskeri og akvakultur)"},0))),$AC603,""))))))))</f>
        <v/>
      </c>
      <c r="AH603" s="300" t="str">
        <f>IF(OR('1 Budgetskema (UDFYLDES)'!$D579="",'1 Budgetskema (UDFYLDES)'!$D579="Offentlig institution",'1 Budgetskema (UDFYLDES)'!$D579="Forsknings- og videnformidlingsinstitution",'1 Budgetskema (UDFYLDES)'!$D579="Stor virksomhed"),"","Selvfinansieret")</f>
        <v/>
      </c>
      <c r="AI603" s="247" t="s">
        <v>115</v>
      </c>
      <c r="AJ603" s="391"/>
      <c r="AK603" s="402"/>
      <c r="AL603" s="402"/>
      <c r="AM603" s="402"/>
      <c r="AN603" s="402"/>
      <c r="AO603" s="402"/>
      <c r="AP603" s="402"/>
      <c r="AQ603" s="402"/>
      <c r="AR603" s="402"/>
      <c r="AS603" s="402"/>
      <c r="AT603" s="402"/>
      <c r="AU603" s="402"/>
      <c r="AV603" s="402"/>
      <c r="AW603" s="402"/>
      <c r="AX603" s="402"/>
      <c r="AY603" s="402"/>
      <c r="AZ603" s="402"/>
      <c r="BA603" s="402"/>
      <c r="BB603" s="402"/>
      <c r="BC603" s="402"/>
      <c r="BD603" s="402"/>
      <c r="BE603" s="402"/>
      <c r="BF603" s="402"/>
      <c r="BG603" s="402"/>
      <c r="BH603" s="402"/>
      <c r="BI603" s="402"/>
      <c r="BJ603" s="402"/>
      <c r="BK603" s="402"/>
      <c r="BL603" s="402"/>
      <c r="BM603" s="402"/>
      <c r="BN603" s="402"/>
      <c r="BO603" s="402"/>
    </row>
    <row r="604" spans="1:67" s="2" customFormat="1" ht="15.75" thickBot="1">
      <c r="A604" s="393"/>
      <c r="B604" s="394"/>
      <c r="C604" s="394"/>
      <c r="D604" s="394"/>
      <c r="E604" s="395"/>
      <c r="F604" s="407"/>
      <c r="G604" s="430"/>
      <c r="H604" s="430"/>
      <c r="I604" s="474"/>
      <c r="J604" s="299" t="b">
        <f>OR(AND('1 Budgetskema (UDFYLDES)'!A579&gt;1,'1 Budgetskema (UDFYLDES)'!A579&lt;1000000000),'1 Budgetskema (UDFYLDES)'!A579&gt;9999999999)</f>
        <v>0</v>
      </c>
      <c r="K604" s="299"/>
      <c r="L604" s="299"/>
      <c r="M604" s="299"/>
      <c r="N604" s="299"/>
      <c r="O604" s="301"/>
      <c r="P604" s="457"/>
      <c r="Q604" s="376"/>
      <c r="R604" s="376"/>
      <c r="S604" s="376"/>
      <c r="T604" s="473"/>
      <c r="U604" s="473"/>
      <c r="V604" s="473"/>
      <c r="W604" s="473"/>
      <c r="X604" s="468"/>
      <c r="Y604" s="457"/>
      <c r="Z604" s="285"/>
      <c r="AA604" s="291"/>
      <c r="AB604" s="286" t="str">
        <f>""</f>
        <v/>
      </c>
      <c r="AC604" s="376" t="s">
        <v>87</v>
      </c>
      <c r="AD604" s="247" t="str">
        <f>""</f>
        <v/>
      </c>
      <c r="AE604" s="376" t="str">
        <f>IF('1 Budgetskema (UDFYLDES)'!$D579="","",IF(OR('1 Budgetskema (UDFYLDES)'!$D579="Forsknings- og videnformidlingsinstitution",'1 Budgetskema (UDFYLDES)'!$D579="Stor virksomhed"),"","Deltagelse i messer"))</f>
        <v/>
      </c>
      <c r="AF604" s="462" t="str">
        <f>""</f>
        <v/>
      </c>
      <c r="AG604" s="457" t="str">
        <f>IF(NOT(ISERROR(MATCH("Selvfinansieret",B$589,0))),"",IF(NOT(ISERROR(MATCH(B$589,{"ABER"},0))),$AD604,IF(NOT(ISERROR(MATCH(B$589,{"GBER"},0))),$AE604,IF(NOT(ISERROR(MATCH(B$589,{"FIBER"},0))),$AF604,IF(NOT(ISERROR(MATCH(B$589,{"Ej statsstøtte"},0))),$AB604,IF(NOT(ISERROR(MATCH(B$589,{"De minimis (Landbrug)"},0))),$AC604,IF(NOT(ISERROR(MATCH(B$589,{"De minimis (Generel)"},0))),$AC604,IF(NOT(ISERROR(MATCH(B$589,{"De minimis (Fiskeri og akvakultur)"},0))),$AC604,""))))))))</f>
        <v/>
      </c>
      <c r="AH604" s="300"/>
      <c r="AI604" s="247" t="s">
        <v>107</v>
      </c>
      <c r="AJ604" s="391"/>
      <c r="AK604" s="402"/>
      <c r="AL604" s="402"/>
      <c r="AM604" s="402"/>
      <c r="AN604" s="402"/>
      <c r="AO604" s="402"/>
      <c r="AP604" s="402"/>
      <c r="AQ604" s="402"/>
      <c r="AR604" s="402"/>
      <c r="AS604" s="402"/>
      <c r="AT604" s="402"/>
      <c r="AU604" s="402"/>
      <c r="AV604" s="402"/>
      <c r="AW604" s="402"/>
      <c r="AX604" s="402"/>
      <c r="AY604" s="402"/>
      <c r="AZ604" s="402"/>
      <c r="BA604" s="402"/>
      <c r="BB604" s="402"/>
      <c r="BC604" s="402"/>
      <c r="BD604" s="402"/>
      <c r="BE604" s="402"/>
      <c r="BF604" s="402"/>
      <c r="BG604" s="402"/>
      <c r="BH604" s="402"/>
      <c r="BI604" s="402"/>
      <c r="BJ604" s="402"/>
      <c r="BK604" s="402"/>
      <c r="BL604" s="402"/>
      <c r="BM604" s="402"/>
      <c r="BN604" s="402"/>
      <c r="BO604" s="402"/>
    </row>
    <row r="605" spans="1:67" s="2" customFormat="1" ht="15">
      <c r="A605" s="396"/>
      <c r="B605" s="397"/>
      <c r="C605" s="397"/>
      <c r="D605" s="397"/>
      <c r="E605" s="523" t="s">
        <v>402</v>
      </c>
      <c r="F605" s="271" t="str">
        <f>F590</f>
        <v/>
      </c>
      <c r="G605" s="430"/>
      <c r="H605" s="430"/>
      <c r="I605" s="474"/>
      <c r="J605" s="474"/>
      <c r="K605" s="299"/>
      <c r="L605" s="299"/>
      <c r="M605" s="299"/>
      <c r="N605" s="299"/>
      <c r="O605" s="299"/>
      <c r="P605" s="301"/>
      <c r="Q605" s="376"/>
      <c r="R605" s="376"/>
      <c r="S605" s="376"/>
      <c r="T605" s="376"/>
      <c r="U605" s="376"/>
      <c r="V605" s="376"/>
      <c r="W605" s="376"/>
      <c r="X605" s="376"/>
      <c r="Y605" s="457"/>
      <c r="Z605" s="457"/>
      <c r="AA605" s="247"/>
      <c r="AB605" s="286" t="str">
        <f>""</f>
        <v/>
      </c>
      <c r="AC605" s="376" t="s">
        <v>97</v>
      </c>
      <c r="AD605" s="247" t="str">
        <f>""</f>
        <v/>
      </c>
      <c r="AE605" s="247" t="str">
        <f>""</f>
        <v/>
      </c>
      <c r="AF605" s="462" t="str">
        <f>""</f>
        <v/>
      </c>
      <c r="AG605" s="457" t="str">
        <f>IF(NOT(ISERROR(MATCH("Selvfinansieret",B$589,0))),"",IF(NOT(ISERROR(MATCH(B$589,{"ABER"},0))),$AD605,IF(NOT(ISERROR(MATCH(B$589,{"GBER"},0))),$AE605,IF(NOT(ISERROR(MATCH(B$589,{"FIBER"},0))),$AF605,IF(NOT(ISERROR(MATCH(B$589,{"Ej statsstøtte"},0))),$AB605,IF(NOT(ISERROR(MATCH(B$589,{"De minimis (Landbrug)"},0))),$AC605,IF(NOT(ISERROR(MATCH(B$589,{"De minimis (Generel)"},0))),$AC605,IF(NOT(ISERROR(MATCH(B$589,{"De minimis (Fiskeri og akvakultur)"},0))),$AC605,""))))))))</f>
        <v/>
      </c>
      <c r="AH605" s="247"/>
      <c r="AI605" s="247"/>
      <c r="AJ605" s="391"/>
      <c r="AK605" s="402"/>
      <c r="AL605" s="402"/>
      <c r="AM605" s="402"/>
      <c r="AN605" s="402"/>
      <c r="AO605" s="402"/>
      <c r="AP605" s="402"/>
      <c r="AQ605" s="402"/>
      <c r="AR605" s="402"/>
      <c r="AS605" s="402"/>
      <c r="AT605" s="402"/>
      <c r="AU605" s="402"/>
      <c r="AV605" s="402"/>
      <c r="AW605" s="402"/>
      <c r="AX605" s="402"/>
      <c r="AY605" s="402"/>
      <c r="AZ605" s="402"/>
      <c r="BA605" s="402"/>
      <c r="BB605" s="402"/>
      <c r="BC605" s="402"/>
      <c r="BD605" s="402"/>
      <c r="BE605" s="402"/>
      <c r="BF605" s="402"/>
      <c r="BG605" s="402"/>
      <c r="BH605" s="402"/>
      <c r="BI605" s="402"/>
      <c r="BJ605" s="402"/>
      <c r="BK605" s="402"/>
      <c r="BL605" s="402"/>
      <c r="BM605" s="402"/>
      <c r="BN605" s="402"/>
      <c r="BO605" s="402"/>
    </row>
    <row r="606" spans="1:67" s="2" customFormat="1" ht="15">
      <c r="A606" s="396"/>
      <c r="B606" s="397"/>
      <c r="C606" s="397"/>
      <c r="D606" s="397"/>
      <c r="E606" s="524" t="s">
        <v>405</v>
      </c>
      <c r="F606" s="272" t="str">
        <f>IFERROR(IF(G591="",G592,IF(G591&lt;=0,0,IF(AND(G591&lt;F591,G592&lt;F591,G591&gt;0,G592&gt;0),(F591-(F591-G591)-(F591-G592)),G591))),"")</f>
        <v/>
      </c>
      <c r="G606" s="430"/>
      <c r="H606" s="430"/>
      <c r="I606" s="474"/>
      <c r="J606" s="474"/>
      <c r="K606" s="299"/>
      <c r="L606" s="299"/>
      <c r="M606" s="299"/>
      <c r="N606" s="299"/>
      <c r="O606" s="299"/>
      <c r="P606" s="301"/>
      <c r="Q606" s="376"/>
      <c r="R606" s="376"/>
      <c r="S606" s="376"/>
      <c r="T606" s="376"/>
      <c r="U606" s="376"/>
      <c r="V606" s="376"/>
      <c r="W606" s="376"/>
      <c r="X606" s="376"/>
      <c r="Y606" s="457"/>
      <c r="Z606" s="247"/>
      <c r="AA606" s="247"/>
      <c r="AB606" s="286" t="str">
        <f>""</f>
        <v/>
      </c>
      <c r="AC606" s="376" t="s">
        <v>109</v>
      </c>
      <c r="AD606" s="247" t="str">
        <f>""</f>
        <v/>
      </c>
      <c r="AE606" s="247" t="str">
        <f>""</f>
        <v/>
      </c>
      <c r="AF606" s="462" t="str">
        <f>""</f>
        <v/>
      </c>
      <c r="AG606" s="457" t="str">
        <f>IF(NOT(ISERROR(MATCH("Selvfinansieret",B$589,0))),"",IF(NOT(ISERROR(MATCH(B$589,{"ABER"},0))),$AD606,IF(NOT(ISERROR(MATCH(B$589,{"GBER"},0))),$AE606,IF(NOT(ISERROR(MATCH(B$589,{"FIBER"},0))),$AF606,IF(NOT(ISERROR(MATCH(B$589,{"Ej statsstøtte"},0))),$AB606,IF(NOT(ISERROR(MATCH(B$589,{"De minimis (Landbrug)"},0))),$AC606,IF(NOT(ISERROR(MATCH(B$589,{"De minimis (Generel)"},0))),$AC606,IF(NOT(ISERROR(MATCH(B$589,{"De minimis (Fiskeri og akvakultur)"},0))),$AC606,""))))))))</f>
        <v/>
      </c>
      <c r="AH606" s="247"/>
      <c r="AI606" s="247"/>
      <c r="AJ606" s="391"/>
      <c r="AK606" s="402"/>
      <c r="AL606" s="402"/>
      <c r="AM606" s="402"/>
      <c r="AN606" s="402"/>
      <c r="AO606" s="402"/>
      <c r="AP606" s="402"/>
      <c r="AQ606" s="402"/>
      <c r="AR606" s="402"/>
      <c r="AS606" s="402"/>
      <c r="AT606" s="402"/>
      <c r="AU606" s="402"/>
      <c r="AV606" s="402"/>
      <c r="AW606" s="402"/>
      <c r="AX606" s="402"/>
      <c r="AY606" s="402"/>
      <c r="AZ606" s="402"/>
      <c r="BA606" s="402"/>
      <c r="BB606" s="402"/>
      <c r="BC606" s="402"/>
      <c r="BD606" s="402"/>
      <c r="BE606" s="402"/>
      <c r="BF606" s="402"/>
      <c r="BG606" s="402"/>
      <c r="BH606" s="402"/>
      <c r="BI606" s="402"/>
      <c r="BJ606" s="402"/>
      <c r="BK606" s="402"/>
      <c r="BL606" s="402"/>
      <c r="BM606" s="402"/>
      <c r="BN606" s="402"/>
      <c r="BO606" s="402"/>
    </row>
    <row r="607" spans="1:67" ht="15">
      <c r="A607" s="406"/>
      <c r="B607" s="400"/>
      <c r="C607" s="400"/>
      <c r="D607" s="400"/>
      <c r="E607" s="525" t="s">
        <v>404</v>
      </c>
      <c r="F607" s="265" t="str">
        <f>IF($F588="","",IF($F588="Forsknings- og videnformidlingsinstitution",0.44,0.3))</f>
        <v/>
      </c>
      <c r="G607" s="431"/>
      <c r="H607" s="431"/>
      <c r="I607" s="432"/>
      <c r="J607" s="432"/>
      <c r="K607" s="424"/>
      <c r="L607" s="424"/>
      <c r="M607" s="424"/>
      <c r="N607" s="424"/>
      <c r="O607" s="424"/>
      <c r="P607" s="423"/>
      <c r="Q607" s="357"/>
      <c r="R607" s="357"/>
      <c r="S607" s="357"/>
      <c r="T607" s="357"/>
      <c r="U607" s="357"/>
      <c r="V607" s="357"/>
      <c r="W607" s="357"/>
      <c r="X607" s="357"/>
      <c r="Y607" s="419"/>
      <c r="Z607" s="419"/>
      <c r="AA607" s="419"/>
      <c r="AB607" s="419"/>
      <c r="AC607" s="419"/>
      <c r="AD607" s="419"/>
      <c r="AE607" s="419"/>
      <c r="AF607" s="419"/>
      <c r="AG607" s="419"/>
      <c r="AH607" s="419"/>
      <c r="AI607" s="419"/>
      <c r="AJ607" s="391"/>
      <c r="AK607" s="402"/>
      <c r="AL607" s="402"/>
      <c r="AM607" s="402"/>
      <c r="AN607" s="402"/>
      <c r="AO607" s="402"/>
      <c r="AP607" s="402"/>
      <c r="AQ607" s="402"/>
      <c r="AR607" s="402"/>
      <c r="AS607" s="402"/>
      <c r="AT607" s="402"/>
      <c r="AU607" s="402"/>
      <c r="AV607" s="402"/>
      <c r="AW607" s="402"/>
      <c r="AX607" s="402"/>
      <c r="AY607" s="402"/>
      <c r="AZ607" s="402"/>
      <c r="BA607" s="402"/>
      <c r="BB607" s="402"/>
      <c r="BC607" s="402"/>
      <c r="BD607" s="402"/>
      <c r="BE607" s="402"/>
      <c r="BF607" s="402"/>
      <c r="BG607" s="402"/>
      <c r="BH607" s="402"/>
      <c r="BI607" s="402"/>
      <c r="BJ607" s="402"/>
      <c r="BK607" s="402"/>
      <c r="BL607" s="402"/>
      <c r="BM607" s="402"/>
      <c r="BN607" s="402"/>
      <c r="BO607" s="402"/>
    </row>
    <row r="608" spans="1:67" ht="15.75" thickBot="1">
      <c r="A608" s="447" t="s">
        <v>51</v>
      </c>
      <c r="B608" s="448">
        <f>IFERROR(E602/$E$15,0)</f>
        <v>0</v>
      </c>
      <c r="C608" s="400"/>
      <c r="D608" s="400"/>
      <c r="E608" s="526" t="s">
        <v>403</v>
      </c>
      <c r="F608" s="266">
        <f>'1 Budgetskema (UDFYLDES)'!$C603</f>
        <v>0</v>
      </c>
      <c r="G608" s="431"/>
      <c r="H608" s="431"/>
      <c r="I608" s="432"/>
      <c r="J608" s="432"/>
      <c r="K608" s="424"/>
      <c r="L608" s="424"/>
      <c r="M608" s="424"/>
      <c r="N608" s="424"/>
      <c r="O608" s="424"/>
      <c r="P608" s="423"/>
      <c r="Q608" s="357"/>
      <c r="R608" s="357"/>
      <c r="S608" s="357"/>
      <c r="T608" s="357"/>
      <c r="U608" s="357"/>
      <c r="V608" s="357"/>
      <c r="W608" s="357"/>
      <c r="X608" s="357"/>
      <c r="Y608" s="419"/>
      <c r="Z608" s="419"/>
      <c r="AA608" s="419"/>
      <c r="AB608" s="419"/>
      <c r="AC608" s="419"/>
      <c r="AD608" s="419"/>
      <c r="AE608" s="419"/>
      <c r="AF608" s="419"/>
      <c r="AG608" s="419"/>
      <c r="AH608" s="419"/>
      <c r="AI608" s="419"/>
      <c r="AJ608" s="391"/>
      <c r="AK608" s="402"/>
      <c r="AL608" s="402"/>
      <c r="AM608" s="402"/>
      <c r="AN608" s="402"/>
      <c r="AO608" s="402"/>
      <c r="AP608" s="402"/>
      <c r="AQ608" s="402"/>
      <c r="AR608" s="402"/>
      <c r="AS608" s="402"/>
      <c r="AT608" s="402"/>
      <c r="AU608" s="402"/>
      <c r="AV608" s="402"/>
      <c r="AW608" s="402"/>
      <c r="AX608" s="402"/>
      <c r="AY608" s="402"/>
      <c r="AZ608" s="402"/>
      <c r="BA608" s="402"/>
      <c r="BB608" s="402"/>
      <c r="BC608" s="402"/>
      <c r="BD608" s="402"/>
      <c r="BE608" s="402"/>
      <c r="BF608" s="402"/>
      <c r="BG608" s="402"/>
      <c r="BH608" s="402"/>
      <c r="BI608" s="402"/>
      <c r="BJ608" s="402"/>
      <c r="BK608" s="402"/>
      <c r="BL608" s="402"/>
      <c r="BM608" s="402"/>
      <c r="BN608" s="402"/>
      <c r="BO608" s="402"/>
    </row>
    <row r="609" spans="1:67" ht="15.75" thickBot="1">
      <c r="A609" s="414"/>
      <c r="B609" s="415"/>
      <c r="C609" s="415"/>
      <c r="D609" s="415"/>
      <c r="E609" s="416"/>
      <c r="F609" s="417"/>
      <c r="G609" s="431"/>
      <c r="H609" s="431"/>
      <c r="I609" s="432"/>
      <c r="J609" s="432"/>
      <c r="K609" s="424"/>
      <c r="L609" s="424"/>
      <c r="M609" s="424"/>
      <c r="N609" s="424"/>
      <c r="O609" s="424"/>
      <c r="P609" s="423"/>
      <c r="Q609" s="357"/>
      <c r="R609" s="357"/>
      <c r="S609" s="357"/>
      <c r="T609" s="357"/>
      <c r="U609" s="357"/>
      <c r="V609" s="357"/>
      <c r="W609" s="357"/>
      <c r="X609" s="357"/>
      <c r="Y609" s="419"/>
      <c r="Z609" s="419"/>
      <c r="AA609" s="419"/>
      <c r="AB609" s="419"/>
      <c r="AC609" s="357"/>
      <c r="AD609" s="419"/>
      <c r="AE609" s="419"/>
      <c r="AF609" s="419"/>
      <c r="AG609" s="419"/>
      <c r="AH609" s="419"/>
      <c r="AI609" s="419"/>
      <c r="AJ609" s="391"/>
      <c r="AK609" s="402"/>
      <c r="AL609" s="402"/>
      <c r="AM609" s="402"/>
      <c r="AN609" s="402"/>
      <c r="AO609" s="402"/>
      <c r="AP609" s="402"/>
      <c r="AQ609" s="402"/>
      <c r="AR609" s="402"/>
      <c r="AS609" s="402"/>
      <c r="AT609" s="402"/>
      <c r="AU609" s="402"/>
      <c r="AV609" s="402"/>
      <c r="AW609" s="402"/>
      <c r="AX609" s="402"/>
      <c r="AY609" s="402"/>
      <c r="AZ609" s="402"/>
      <c r="BA609" s="402"/>
      <c r="BB609" s="402"/>
      <c r="BC609" s="402"/>
      <c r="BD609" s="402"/>
      <c r="BE609" s="402"/>
      <c r="BF609" s="402"/>
      <c r="BG609" s="402"/>
      <c r="BH609" s="402"/>
      <c r="BI609" s="402"/>
      <c r="BJ609" s="402"/>
      <c r="BK609" s="402"/>
      <c r="BL609" s="402"/>
      <c r="BM609" s="402"/>
      <c r="BN609" s="402"/>
      <c r="BO609" s="402"/>
    </row>
    <row r="610" spans="1:67" ht="15.75" thickTop="1">
      <c r="A610" s="402"/>
      <c r="B610" s="402"/>
      <c r="C610" s="400"/>
      <c r="D610" s="400"/>
      <c r="E610" s="401"/>
      <c r="F610" s="418"/>
      <c r="G610" s="431"/>
      <c r="H610" s="431"/>
      <c r="I610" s="432"/>
      <c r="J610" s="434"/>
      <c r="K610" s="419"/>
      <c r="L610" s="419"/>
      <c r="M610" s="419"/>
      <c r="N610" s="419"/>
      <c r="O610" s="419"/>
      <c r="P610" s="357"/>
      <c r="Q610" s="420"/>
      <c r="R610" s="421"/>
      <c r="S610" s="422"/>
      <c r="T610" s="422"/>
      <c r="U610" s="357"/>
      <c r="V610" s="422"/>
      <c r="W610" s="357"/>
      <c r="X610" s="419"/>
      <c r="Y610" s="419"/>
      <c r="Z610" s="419"/>
      <c r="AA610" s="419"/>
      <c r="AB610" s="419"/>
      <c r="AC610" s="419"/>
      <c r="AD610" s="419"/>
      <c r="AE610" s="419"/>
      <c r="AF610" s="419"/>
      <c r="AG610" s="419"/>
      <c r="AH610" s="419"/>
      <c r="AI610" s="419"/>
      <c r="AJ610" s="391"/>
      <c r="AK610" s="402"/>
      <c r="AL610" s="402"/>
      <c r="AM610" s="402"/>
      <c r="AN610" s="402"/>
      <c r="AO610" s="402"/>
      <c r="AP610" s="402"/>
      <c r="AQ610" s="402"/>
      <c r="AR610" s="402"/>
      <c r="AS610" s="402"/>
      <c r="AT610" s="402"/>
      <c r="AU610" s="402"/>
      <c r="AV610" s="402"/>
      <c r="AW610" s="402"/>
      <c r="AX610" s="402"/>
      <c r="AY610" s="402"/>
      <c r="AZ610" s="402"/>
      <c r="BA610" s="402"/>
      <c r="BB610" s="402"/>
      <c r="BC610" s="402"/>
      <c r="BD610" s="402"/>
      <c r="BE610" s="402"/>
      <c r="BF610" s="402"/>
      <c r="BG610" s="402"/>
      <c r="BH610" s="402"/>
      <c r="BI610" s="402"/>
      <c r="BJ610" s="402"/>
      <c r="BK610" s="402"/>
      <c r="BL610" s="402"/>
      <c r="BM610" s="402"/>
      <c r="BN610" s="402"/>
      <c r="BO610" s="402"/>
    </row>
    <row r="611" spans="1:67">
      <c r="A611" s="381"/>
      <c r="B611" s="381"/>
      <c r="C611" s="381"/>
      <c r="D611" s="381"/>
      <c r="E611" s="381"/>
      <c r="F611" s="381"/>
      <c r="G611" s="435"/>
      <c r="H611" s="435"/>
      <c r="I611" s="434"/>
      <c r="J611" s="434"/>
      <c r="K611" s="419"/>
      <c r="L611" s="419"/>
      <c r="M611" s="419"/>
      <c r="N611" s="419"/>
      <c r="O611" s="419"/>
      <c r="P611" s="357"/>
      <c r="Q611" s="420"/>
      <c r="R611" s="421"/>
      <c r="S611" s="422"/>
      <c r="T611" s="422"/>
      <c r="U611" s="357"/>
      <c r="V611" s="422"/>
      <c r="W611" s="357"/>
      <c r="X611" s="419"/>
      <c r="Y611" s="419"/>
      <c r="Z611" s="419"/>
      <c r="AA611" s="419"/>
      <c r="AB611" s="419"/>
      <c r="AC611" s="419"/>
      <c r="AD611" s="419"/>
      <c r="AE611" s="419"/>
      <c r="AF611" s="419"/>
      <c r="AG611" s="419"/>
      <c r="AH611" s="419"/>
      <c r="AI611" s="419"/>
      <c r="AJ611" s="391"/>
      <c r="AK611" s="402"/>
      <c r="AL611" s="402"/>
      <c r="AM611" s="402"/>
      <c r="AN611" s="402"/>
      <c r="AO611" s="402"/>
      <c r="AP611" s="402"/>
      <c r="AQ611" s="402"/>
      <c r="AR611" s="402"/>
      <c r="AS611" s="402"/>
      <c r="AT611" s="402"/>
      <c r="AU611" s="402"/>
      <c r="AV611" s="402"/>
      <c r="AW611" s="402"/>
      <c r="AX611" s="402"/>
      <c r="AY611" s="402"/>
      <c r="AZ611" s="402"/>
      <c r="BA611" s="402"/>
      <c r="BB611" s="402"/>
      <c r="BC611" s="402"/>
      <c r="BD611" s="402"/>
      <c r="BE611" s="402"/>
      <c r="BF611" s="402"/>
      <c r="BG611" s="402"/>
      <c r="BH611" s="402"/>
      <c r="BI611" s="402"/>
      <c r="BJ611" s="402"/>
      <c r="BK611" s="402"/>
      <c r="BL611" s="402"/>
      <c r="BM611" s="402"/>
      <c r="BN611" s="402"/>
      <c r="BO611" s="402"/>
    </row>
    <row r="612" spans="1:67">
      <c r="A612" s="381"/>
      <c r="B612" s="381"/>
      <c r="C612" s="381"/>
      <c r="D612" s="381"/>
      <c r="E612" s="381"/>
      <c r="F612" s="381"/>
      <c r="G612" s="435"/>
      <c r="H612" s="435"/>
      <c r="I612" s="434"/>
      <c r="J612" s="434"/>
      <c r="K612" s="419"/>
      <c r="L612" s="419"/>
      <c r="M612" s="419"/>
      <c r="N612" s="419"/>
      <c r="O612" s="419"/>
      <c r="P612" s="357"/>
      <c r="Q612" s="420"/>
      <c r="R612" s="421"/>
      <c r="S612" s="422"/>
      <c r="T612" s="422"/>
      <c r="U612" s="357"/>
      <c r="V612" s="422"/>
      <c r="W612" s="357"/>
      <c r="X612" s="419"/>
      <c r="Y612" s="419"/>
      <c r="Z612" s="419"/>
      <c r="AA612" s="419"/>
      <c r="AB612" s="419"/>
      <c r="AC612" s="419"/>
      <c r="AD612" s="419"/>
      <c r="AE612" s="419"/>
      <c r="AF612" s="419"/>
      <c r="AG612" s="419"/>
      <c r="AH612" s="419"/>
      <c r="AI612" s="419"/>
      <c r="AJ612" s="391"/>
      <c r="AK612" s="402"/>
      <c r="AL612" s="402"/>
      <c r="AM612" s="402"/>
      <c r="AN612" s="402"/>
      <c r="AO612" s="402"/>
      <c r="AP612" s="402"/>
      <c r="AQ612" s="402"/>
      <c r="AR612" s="402"/>
      <c r="AS612" s="402"/>
      <c r="AT612" s="402"/>
      <c r="AU612" s="402"/>
      <c r="AV612" s="402"/>
      <c r="AW612" s="402"/>
      <c r="AX612" s="402"/>
      <c r="AY612" s="402"/>
      <c r="AZ612" s="402"/>
      <c r="BA612" s="402"/>
      <c r="BB612" s="402"/>
      <c r="BC612" s="402"/>
      <c r="BD612" s="402"/>
      <c r="BE612" s="402"/>
      <c r="BF612" s="402"/>
      <c r="BG612" s="402"/>
      <c r="BH612" s="402"/>
      <c r="BI612" s="402"/>
      <c r="BJ612" s="402"/>
      <c r="BK612" s="402"/>
      <c r="BL612" s="402"/>
      <c r="BM612" s="402"/>
      <c r="BN612" s="402"/>
      <c r="BO612" s="402"/>
    </row>
    <row r="613" spans="1:67">
      <c r="A613" s="402"/>
      <c r="B613" s="402"/>
      <c r="C613" s="402"/>
      <c r="D613" s="402"/>
      <c r="E613" s="402"/>
      <c r="F613" s="402"/>
      <c r="G613" s="391"/>
      <c r="H613" s="391"/>
      <c r="I613" s="402"/>
      <c r="J613" s="402"/>
      <c r="K613" s="402"/>
      <c r="L613" s="402"/>
      <c r="M613" s="402"/>
      <c r="N613" s="402"/>
      <c r="O613" s="402"/>
      <c r="P613" s="425"/>
      <c r="Q613" s="426"/>
      <c r="R613" s="427"/>
      <c r="S613" s="428"/>
      <c r="T613" s="428"/>
      <c r="U613" s="425"/>
      <c r="V613" s="428"/>
      <c r="W613" s="425"/>
      <c r="X613" s="402"/>
      <c r="Y613" s="402"/>
      <c r="Z613" s="402"/>
      <c r="AA613" s="402"/>
      <c r="AB613" s="402"/>
      <c r="AC613" s="402"/>
      <c r="AD613" s="402"/>
      <c r="AE613" s="402"/>
      <c r="AF613" s="402"/>
      <c r="AG613" s="402"/>
      <c r="AH613" s="402"/>
      <c r="AI613" s="402"/>
      <c r="AJ613" s="402"/>
      <c r="AK613" s="402"/>
      <c r="AL613" s="402"/>
      <c r="AM613" s="402"/>
      <c r="AN613" s="402"/>
      <c r="AO613" s="402"/>
      <c r="AP613" s="402"/>
      <c r="AQ613" s="402"/>
      <c r="AR613" s="402"/>
      <c r="AS613" s="402"/>
      <c r="AT613" s="402"/>
      <c r="AU613" s="402"/>
      <c r="AV613" s="402"/>
      <c r="AW613" s="402"/>
      <c r="AX613" s="402"/>
      <c r="AY613" s="402"/>
      <c r="AZ613" s="402"/>
      <c r="BA613" s="402"/>
      <c r="BB613" s="402"/>
      <c r="BC613" s="402"/>
      <c r="BD613" s="402"/>
      <c r="BE613" s="402"/>
      <c r="BF613" s="402"/>
      <c r="BG613" s="402"/>
      <c r="BH613" s="402"/>
      <c r="BI613" s="402"/>
      <c r="BJ613" s="402"/>
      <c r="BK613" s="402"/>
      <c r="BL613" s="402"/>
      <c r="BM613" s="402"/>
      <c r="BN613" s="402"/>
      <c r="BO613" s="402"/>
    </row>
    <row r="614" spans="1:67">
      <c r="A614" s="402"/>
      <c r="B614" s="402"/>
      <c r="C614" s="402"/>
      <c r="D614" s="402"/>
      <c r="E614" s="402"/>
      <c r="F614" s="402"/>
      <c r="G614" s="391"/>
      <c r="H614" s="391"/>
      <c r="I614" s="402"/>
      <c r="J614" s="402"/>
      <c r="K614" s="402"/>
      <c r="L614" s="402"/>
      <c r="M614" s="402"/>
      <c r="N614" s="402"/>
      <c r="O614" s="402"/>
      <c r="P614" s="425"/>
      <c r="Q614" s="426"/>
      <c r="R614" s="427"/>
      <c r="S614" s="428"/>
      <c r="T614" s="428"/>
      <c r="U614" s="425"/>
      <c r="V614" s="428"/>
      <c r="W614" s="425"/>
      <c r="X614" s="402"/>
      <c r="Y614" s="402"/>
      <c r="Z614" s="402"/>
      <c r="AA614" s="402"/>
      <c r="AB614" s="402"/>
      <c r="AC614" s="402"/>
      <c r="AD614" s="402"/>
      <c r="AE614" s="402"/>
      <c r="AF614" s="402"/>
      <c r="AG614" s="402"/>
      <c r="AH614" s="402"/>
      <c r="AI614" s="402"/>
      <c r="AJ614" s="402"/>
      <c r="AK614" s="402"/>
      <c r="AL614" s="402"/>
      <c r="AM614" s="402"/>
      <c r="AN614" s="402"/>
      <c r="AO614" s="402"/>
      <c r="AP614" s="402"/>
      <c r="AQ614" s="402"/>
      <c r="AR614" s="402"/>
      <c r="AS614" s="402"/>
      <c r="AT614" s="402"/>
      <c r="AU614" s="402"/>
      <c r="AV614" s="402"/>
      <c r="AW614" s="402"/>
      <c r="AX614" s="402"/>
      <c r="AY614" s="402"/>
      <c r="AZ614" s="402"/>
      <c r="BA614" s="402"/>
      <c r="BB614" s="402"/>
      <c r="BC614" s="402"/>
      <c r="BD614" s="402"/>
      <c r="BE614" s="402"/>
      <c r="BF614" s="402"/>
      <c r="BG614" s="402"/>
      <c r="BH614" s="402"/>
      <c r="BI614" s="402"/>
      <c r="BJ614" s="402"/>
      <c r="BK614" s="402"/>
      <c r="BL614" s="402"/>
      <c r="BM614" s="402"/>
      <c r="BN614" s="402"/>
      <c r="BO614" s="402"/>
    </row>
    <row r="615" spans="1:67">
      <c r="A615" s="402"/>
      <c r="B615" s="402"/>
      <c r="C615" s="402"/>
      <c r="D615" s="402"/>
      <c r="E615" s="402"/>
      <c r="F615" s="402"/>
      <c r="G615" s="391"/>
      <c r="H615" s="391"/>
      <c r="I615" s="402"/>
      <c r="J615" s="402"/>
      <c r="K615" s="402"/>
      <c r="L615" s="402"/>
      <c r="M615" s="402"/>
      <c r="N615" s="402"/>
      <c r="O615" s="402"/>
      <c r="P615" s="425"/>
      <c r="Q615" s="426"/>
      <c r="R615" s="427"/>
      <c r="S615" s="428"/>
      <c r="T615" s="428"/>
      <c r="U615" s="425"/>
      <c r="V615" s="428"/>
      <c r="W615" s="425"/>
      <c r="X615" s="402"/>
      <c r="Y615" s="402"/>
      <c r="Z615" s="402"/>
      <c r="AA615" s="402"/>
      <c r="AB615" s="402"/>
      <c r="AC615" s="402"/>
      <c r="AD615" s="402"/>
      <c r="AE615" s="402"/>
      <c r="AF615" s="402"/>
      <c r="AG615" s="402"/>
      <c r="AH615" s="402"/>
      <c r="AI615" s="402"/>
      <c r="AJ615" s="402"/>
      <c r="AK615" s="402"/>
      <c r="AL615" s="402"/>
      <c r="AM615" s="402"/>
      <c r="AN615" s="402"/>
      <c r="AO615" s="402"/>
      <c r="AP615" s="402"/>
      <c r="AQ615" s="402"/>
      <c r="AR615" s="402"/>
      <c r="AS615" s="402"/>
      <c r="AT615" s="402"/>
      <c r="AU615" s="402"/>
      <c r="AV615" s="402"/>
      <c r="AW615" s="402"/>
      <c r="AX615" s="402"/>
      <c r="AY615" s="402"/>
      <c r="AZ615" s="402"/>
      <c r="BA615" s="402"/>
      <c r="BB615" s="402"/>
      <c r="BC615" s="402"/>
      <c r="BD615" s="402"/>
      <c r="BE615" s="402"/>
      <c r="BF615" s="402"/>
      <c r="BG615" s="402"/>
      <c r="BH615" s="402"/>
      <c r="BI615" s="402"/>
      <c r="BJ615" s="402"/>
      <c r="BK615" s="402"/>
      <c r="BL615" s="402"/>
      <c r="BM615" s="402"/>
      <c r="BN615" s="402"/>
      <c r="BO615" s="402"/>
    </row>
    <row r="616" spans="1:67">
      <c r="A616" s="402"/>
      <c r="B616" s="402"/>
      <c r="C616" s="402"/>
      <c r="D616" s="402"/>
      <c r="E616" s="402"/>
      <c r="F616" s="402"/>
      <c r="G616" s="391"/>
      <c r="H616" s="391"/>
      <c r="I616" s="402"/>
      <c r="J616" s="402"/>
      <c r="K616" s="402"/>
      <c r="L616" s="402"/>
      <c r="M616" s="402"/>
      <c r="N616" s="402"/>
      <c r="O616" s="402"/>
      <c r="P616" s="425"/>
      <c r="Q616" s="426"/>
      <c r="R616" s="427"/>
      <c r="S616" s="428"/>
      <c r="T616" s="428"/>
      <c r="U616" s="425"/>
      <c r="V616" s="428"/>
      <c r="W616" s="425"/>
      <c r="X616" s="402"/>
      <c r="Y616" s="402"/>
      <c r="Z616" s="402"/>
      <c r="AA616" s="402"/>
      <c r="AB616" s="402"/>
      <c r="AC616" s="402"/>
      <c r="AD616" s="402"/>
      <c r="AE616" s="402"/>
      <c r="AF616" s="402"/>
      <c r="AG616" s="402"/>
      <c r="AH616" s="402"/>
      <c r="AI616" s="402"/>
      <c r="AJ616" s="402"/>
      <c r="AK616" s="402"/>
      <c r="AL616" s="402"/>
      <c r="AM616" s="402"/>
      <c r="AN616" s="402"/>
      <c r="AO616" s="402"/>
      <c r="AP616" s="402"/>
      <c r="AQ616" s="402"/>
      <c r="AR616" s="402"/>
      <c r="AS616" s="402"/>
      <c r="AT616" s="402"/>
      <c r="AU616" s="402"/>
      <c r="AV616" s="402"/>
      <c r="AW616" s="402"/>
      <c r="AX616" s="402"/>
      <c r="AY616" s="402"/>
      <c r="AZ616" s="402"/>
      <c r="BA616" s="402"/>
      <c r="BB616" s="402"/>
      <c r="BC616" s="402"/>
      <c r="BD616" s="402"/>
      <c r="BE616" s="402"/>
      <c r="BF616" s="402"/>
      <c r="BG616" s="402"/>
      <c r="BH616" s="402"/>
      <c r="BI616" s="402"/>
      <c r="BJ616" s="402"/>
      <c r="BK616" s="402"/>
      <c r="BL616" s="402"/>
      <c r="BM616" s="402"/>
      <c r="BN616" s="402"/>
      <c r="BO616" s="402"/>
    </row>
    <row r="617" spans="1:67">
      <c r="A617" s="402"/>
      <c r="B617" s="402"/>
      <c r="C617" s="402"/>
      <c r="D617" s="402"/>
      <c r="E617" s="402"/>
      <c r="F617" s="402"/>
      <c r="G617" s="391"/>
      <c r="H617" s="391"/>
      <c r="I617" s="402"/>
      <c r="J617" s="402"/>
      <c r="K617" s="402"/>
      <c r="L617" s="402"/>
      <c r="M617" s="402"/>
      <c r="N617" s="402"/>
      <c r="O617" s="402"/>
      <c r="P617" s="425"/>
      <c r="Q617" s="426"/>
      <c r="R617" s="427"/>
      <c r="S617" s="428"/>
      <c r="T617" s="428"/>
      <c r="U617" s="425"/>
      <c r="V617" s="428"/>
      <c r="W617" s="425"/>
      <c r="X617" s="402"/>
      <c r="Y617" s="402"/>
      <c r="Z617" s="402"/>
      <c r="AA617" s="402"/>
      <c r="AB617" s="402"/>
      <c r="AC617" s="402"/>
      <c r="AD617" s="402"/>
      <c r="AE617" s="402"/>
      <c r="AF617" s="402"/>
      <c r="AG617" s="402"/>
      <c r="AH617" s="402"/>
      <c r="AI617" s="402"/>
      <c r="AJ617" s="402"/>
      <c r="AK617" s="402"/>
      <c r="AL617" s="402"/>
      <c r="AM617" s="402"/>
      <c r="AN617" s="402"/>
      <c r="AO617" s="402"/>
      <c r="AP617" s="402"/>
      <c r="AQ617" s="402"/>
      <c r="AR617" s="402"/>
      <c r="AS617" s="402"/>
      <c r="AT617" s="402"/>
      <c r="AU617" s="402"/>
      <c r="AV617" s="402"/>
      <c r="AW617" s="402"/>
      <c r="AX617" s="402"/>
      <c r="AY617" s="402"/>
      <c r="AZ617" s="402"/>
      <c r="BA617" s="402"/>
      <c r="BB617" s="402"/>
      <c r="BC617" s="402"/>
      <c r="BD617" s="402"/>
      <c r="BE617" s="402"/>
      <c r="BF617" s="402"/>
      <c r="BG617" s="402"/>
      <c r="BH617" s="402"/>
      <c r="BI617" s="402"/>
      <c r="BJ617" s="402"/>
      <c r="BK617" s="402"/>
      <c r="BL617" s="402"/>
      <c r="BM617" s="402"/>
      <c r="BN617" s="402"/>
      <c r="BO617" s="402"/>
    </row>
    <row r="618" spans="1:67">
      <c r="A618" s="402"/>
      <c r="B618" s="402"/>
      <c r="C618" s="402"/>
      <c r="D618" s="402"/>
      <c r="E618" s="402"/>
      <c r="F618" s="402"/>
      <c r="G618" s="391"/>
      <c r="H618" s="391"/>
      <c r="I618" s="402"/>
      <c r="J618" s="402"/>
      <c r="K618" s="402"/>
      <c r="L618" s="402"/>
      <c r="M618" s="402"/>
      <c r="N618" s="402"/>
      <c r="O618" s="402"/>
      <c r="P618" s="425"/>
      <c r="Q618" s="426"/>
      <c r="R618" s="427"/>
      <c r="S618" s="428"/>
      <c r="T618" s="428"/>
      <c r="U618" s="425"/>
      <c r="V618" s="428"/>
      <c r="W618" s="425"/>
      <c r="X618" s="402"/>
      <c r="Y618" s="402"/>
      <c r="Z618" s="402"/>
      <c r="AA618" s="402"/>
      <c r="AB618" s="402"/>
      <c r="AC618" s="402"/>
      <c r="AD618" s="402"/>
      <c r="AE618" s="402"/>
      <c r="AF618" s="402"/>
      <c r="AG618" s="402"/>
      <c r="AH618" s="402"/>
      <c r="AI618" s="402"/>
      <c r="AJ618" s="402"/>
      <c r="AK618" s="402"/>
      <c r="AL618" s="402"/>
      <c r="AM618" s="402"/>
      <c r="AN618" s="402"/>
      <c r="AO618" s="402"/>
      <c r="AP618" s="402"/>
      <c r="AQ618" s="402"/>
      <c r="AR618" s="402"/>
      <c r="AS618" s="402"/>
      <c r="AT618" s="402"/>
      <c r="AU618" s="402"/>
      <c r="AV618" s="402"/>
      <c r="AW618" s="402"/>
      <c r="AX618" s="402"/>
      <c r="AY618" s="402"/>
      <c r="AZ618" s="402"/>
      <c r="BA618" s="402"/>
      <c r="BB618" s="402"/>
      <c r="BC618" s="402"/>
      <c r="BD618" s="402"/>
      <c r="BE618" s="402"/>
      <c r="BF618" s="402"/>
      <c r="BG618" s="402"/>
      <c r="BH618" s="402"/>
      <c r="BI618" s="402"/>
      <c r="BJ618" s="402"/>
      <c r="BK618" s="402"/>
      <c r="BL618" s="402"/>
      <c r="BM618" s="402"/>
      <c r="BN618" s="402"/>
      <c r="BO618" s="402"/>
    </row>
    <row r="619" spans="1:67">
      <c r="A619" s="402"/>
      <c r="B619" s="402"/>
      <c r="C619" s="402"/>
      <c r="D619" s="402"/>
      <c r="E619" s="402"/>
      <c r="F619" s="402"/>
      <c r="G619" s="391"/>
      <c r="H619" s="391"/>
      <c r="I619" s="402"/>
      <c r="J619" s="402"/>
      <c r="K619" s="402"/>
      <c r="L619" s="402"/>
      <c r="M619" s="402"/>
      <c r="N619" s="402"/>
      <c r="O619" s="402"/>
      <c r="P619" s="425"/>
      <c r="Q619" s="426"/>
      <c r="R619" s="427"/>
      <c r="S619" s="428"/>
      <c r="T619" s="428"/>
      <c r="U619" s="425"/>
      <c r="V619" s="428"/>
      <c r="W619" s="425"/>
      <c r="X619" s="402"/>
      <c r="Y619" s="402"/>
      <c r="Z619" s="402"/>
      <c r="AA619" s="402"/>
      <c r="AB619" s="402"/>
      <c r="AC619" s="402"/>
      <c r="AD619" s="402"/>
      <c r="AE619" s="402"/>
      <c r="AF619" s="402"/>
      <c r="AG619" s="402"/>
      <c r="AH619" s="402"/>
      <c r="AI619" s="402"/>
      <c r="AJ619" s="402"/>
      <c r="AK619" s="402"/>
      <c r="AL619" s="402"/>
      <c r="AM619" s="402"/>
      <c r="AN619" s="402"/>
      <c r="AO619" s="402"/>
      <c r="AP619" s="402"/>
      <c r="AQ619" s="402"/>
      <c r="AR619" s="402"/>
      <c r="AS619" s="402"/>
      <c r="AT619" s="402"/>
      <c r="AU619" s="402"/>
      <c r="AV619" s="402"/>
      <c r="AW619" s="402"/>
      <c r="AX619" s="402"/>
      <c r="AY619" s="402"/>
      <c r="AZ619" s="402"/>
      <c r="BA619" s="402"/>
      <c r="BB619" s="402"/>
      <c r="BC619" s="402"/>
      <c r="BD619" s="402"/>
      <c r="BE619" s="402"/>
      <c r="BF619" s="402"/>
      <c r="BG619" s="402"/>
      <c r="BH619" s="402"/>
      <c r="BI619" s="402"/>
      <c r="BJ619" s="402"/>
      <c r="BK619" s="402"/>
      <c r="BL619" s="402"/>
      <c r="BM619" s="402"/>
      <c r="BN619" s="402"/>
      <c r="BO619" s="402"/>
    </row>
    <row r="620" spans="1:67">
      <c r="A620" s="402"/>
      <c r="B620" s="402"/>
      <c r="C620" s="402"/>
      <c r="D620" s="402"/>
      <c r="E620" s="402"/>
      <c r="F620" s="402"/>
      <c r="G620" s="391"/>
      <c r="H620" s="391"/>
      <c r="I620" s="402"/>
      <c r="J620" s="402"/>
      <c r="K620" s="402"/>
      <c r="L620" s="402"/>
      <c r="M620" s="402"/>
      <c r="N620" s="402"/>
      <c r="O620" s="402"/>
      <c r="P620" s="425"/>
      <c r="Q620" s="426"/>
      <c r="R620" s="427"/>
      <c r="S620" s="428"/>
      <c r="T620" s="428"/>
      <c r="U620" s="425"/>
      <c r="V620" s="428"/>
      <c r="W620" s="425"/>
      <c r="X620" s="402"/>
      <c r="Y620" s="402"/>
      <c r="Z620" s="402"/>
      <c r="AA620" s="402"/>
      <c r="AB620" s="402"/>
      <c r="AC620" s="402"/>
      <c r="AD620" s="402"/>
      <c r="AE620" s="402"/>
      <c r="AF620" s="402"/>
      <c r="AG620" s="402"/>
      <c r="AH620" s="402"/>
      <c r="AI620" s="402"/>
      <c r="AJ620" s="402"/>
      <c r="AK620" s="402"/>
      <c r="AL620" s="402"/>
      <c r="AM620" s="402"/>
      <c r="AN620" s="402"/>
      <c r="AO620" s="402"/>
      <c r="AP620" s="402"/>
      <c r="AQ620" s="402"/>
      <c r="AR620" s="402"/>
      <c r="AS620" s="402"/>
      <c r="AT620" s="402"/>
      <c r="AU620" s="402"/>
      <c r="AV620" s="402"/>
      <c r="AW620" s="402"/>
      <c r="AX620" s="402"/>
      <c r="AY620" s="402"/>
      <c r="AZ620" s="402"/>
      <c r="BA620" s="402"/>
      <c r="BB620" s="402"/>
      <c r="BC620" s="402"/>
      <c r="BD620" s="402"/>
      <c r="BE620" s="402"/>
      <c r="BF620" s="402"/>
      <c r="BG620" s="402"/>
      <c r="BH620" s="402"/>
      <c r="BI620" s="402"/>
      <c r="BJ620" s="402"/>
      <c r="BK620" s="402"/>
      <c r="BL620" s="402"/>
      <c r="BM620" s="402"/>
      <c r="BN620" s="402"/>
      <c r="BO620" s="402"/>
    </row>
    <row r="621" spans="1:67">
      <c r="A621" s="402"/>
      <c r="B621" s="402"/>
      <c r="C621" s="402"/>
      <c r="D621" s="402"/>
      <c r="E621" s="402"/>
      <c r="F621" s="402"/>
      <c r="G621" s="391"/>
      <c r="H621" s="391"/>
      <c r="I621" s="402"/>
      <c r="J621" s="402"/>
      <c r="K621" s="402"/>
      <c r="L621" s="402"/>
      <c r="M621" s="402"/>
      <c r="N621" s="402"/>
      <c r="O621" s="402"/>
      <c r="P621" s="425"/>
      <c r="Q621" s="426"/>
      <c r="R621" s="427"/>
      <c r="S621" s="428"/>
      <c r="T621" s="428"/>
      <c r="U621" s="425"/>
      <c r="V621" s="428"/>
      <c r="W621" s="425"/>
      <c r="X621" s="402"/>
      <c r="Y621" s="402"/>
      <c r="Z621" s="402"/>
      <c r="AA621" s="402"/>
      <c r="AB621" s="402"/>
      <c r="AC621" s="402"/>
      <c r="AD621" s="402"/>
      <c r="AE621" s="402"/>
      <c r="AF621" s="402"/>
      <c r="AG621" s="402"/>
      <c r="AH621" s="402"/>
      <c r="AI621" s="402"/>
      <c r="AJ621" s="402"/>
      <c r="AK621" s="402"/>
      <c r="AL621" s="402"/>
      <c r="AM621" s="402"/>
      <c r="AN621" s="402"/>
      <c r="AO621" s="402"/>
      <c r="AP621" s="402"/>
      <c r="AQ621" s="402"/>
      <c r="AR621" s="402"/>
      <c r="AS621" s="402"/>
      <c r="AT621" s="402"/>
      <c r="AU621" s="402"/>
      <c r="AV621" s="402"/>
      <c r="AW621" s="402"/>
      <c r="AX621" s="402"/>
      <c r="AY621" s="402"/>
      <c r="AZ621" s="402"/>
      <c r="BA621" s="402"/>
      <c r="BB621" s="402"/>
      <c r="BC621" s="402"/>
      <c r="BD621" s="402"/>
      <c r="BE621" s="402"/>
      <c r="BF621" s="402"/>
      <c r="BG621" s="402"/>
      <c r="BH621" s="402"/>
      <c r="BI621" s="402"/>
      <c r="BJ621" s="402"/>
      <c r="BK621" s="402"/>
      <c r="BL621" s="402"/>
      <c r="BM621" s="402"/>
      <c r="BN621" s="402"/>
      <c r="BO621" s="402"/>
    </row>
    <row r="622" spans="1:67">
      <c r="A622" s="402"/>
      <c r="B622" s="402"/>
      <c r="C622" s="402"/>
      <c r="D622" s="402"/>
      <c r="E622" s="402"/>
      <c r="F622" s="402"/>
      <c r="G622" s="391"/>
      <c r="H622" s="391"/>
      <c r="I622" s="402"/>
      <c r="J622" s="402"/>
      <c r="K622" s="402"/>
      <c r="L622" s="402"/>
      <c r="M622" s="402"/>
      <c r="N622" s="402"/>
      <c r="O622" s="402"/>
      <c r="P622" s="425"/>
      <c r="Q622" s="426"/>
      <c r="R622" s="427"/>
      <c r="S622" s="428"/>
      <c r="T622" s="428"/>
      <c r="U622" s="425"/>
      <c r="V622" s="428"/>
      <c r="W622" s="425"/>
      <c r="X622" s="402"/>
      <c r="Y622" s="402"/>
      <c r="Z622" s="402"/>
      <c r="AA622" s="402"/>
      <c r="AB622" s="402"/>
      <c r="AC622" s="402"/>
      <c r="AD622" s="402"/>
      <c r="AE622" s="402"/>
      <c r="AF622" s="402"/>
      <c r="AG622" s="402"/>
      <c r="AH622" s="402"/>
      <c r="AI622" s="402"/>
      <c r="AJ622" s="402"/>
      <c r="AK622" s="402"/>
      <c r="AL622" s="402"/>
      <c r="AM622" s="402"/>
      <c r="AN622" s="402"/>
      <c r="AO622" s="402"/>
      <c r="AP622" s="402"/>
      <c r="AQ622" s="402"/>
      <c r="AR622" s="402"/>
      <c r="AS622" s="402"/>
      <c r="AT622" s="402"/>
      <c r="AU622" s="402"/>
      <c r="AV622" s="402"/>
      <c r="AW622" s="402"/>
      <c r="AX622" s="402"/>
      <c r="AY622" s="402"/>
      <c r="AZ622" s="402"/>
      <c r="BA622" s="402"/>
      <c r="BB622" s="402"/>
      <c r="BC622" s="402"/>
      <c r="BD622" s="402"/>
      <c r="BE622" s="402"/>
      <c r="BF622" s="402"/>
      <c r="BG622" s="402"/>
      <c r="BH622" s="402"/>
      <c r="BI622" s="402"/>
      <c r="BJ622" s="402"/>
      <c r="BK622" s="402"/>
      <c r="BL622" s="402"/>
      <c r="BM622" s="402"/>
      <c r="BN622" s="402"/>
      <c r="BO622" s="402"/>
    </row>
    <row r="623" spans="1:67">
      <c r="A623" s="402"/>
      <c r="B623" s="402"/>
      <c r="C623" s="402"/>
      <c r="D623" s="402"/>
      <c r="E623" s="402"/>
      <c r="F623" s="402"/>
      <c r="G623" s="391"/>
      <c r="H623" s="391"/>
      <c r="I623" s="402"/>
      <c r="J623" s="402"/>
      <c r="K623" s="402"/>
      <c r="L623" s="402"/>
      <c r="M623" s="402"/>
      <c r="N623" s="402"/>
      <c r="O623" s="402"/>
      <c r="P623" s="425"/>
      <c r="Q623" s="426"/>
      <c r="R623" s="427"/>
      <c r="S623" s="428"/>
      <c r="T623" s="428"/>
      <c r="U623" s="425"/>
      <c r="V623" s="428"/>
      <c r="W623" s="425"/>
      <c r="X623" s="402"/>
      <c r="Y623" s="402"/>
      <c r="Z623" s="402"/>
      <c r="AA623" s="402"/>
      <c r="AB623" s="402"/>
      <c r="AC623" s="402"/>
      <c r="AD623" s="402"/>
      <c r="AE623" s="402"/>
      <c r="AF623" s="402"/>
      <c r="AG623" s="402"/>
      <c r="AH623" s="402"/>
      <c r="AI623" s="402"/>
      <c r="AJ623" s="402"/>
      <c r="AK623" s="402"/>
      <c r="AL623" s="402"/>
      <c r="AM623" s="402"/>
      <c r="AN623" s="402"/>
      <c r="AO623" s="402"/>
      <c r="AP623" s="402"/>
      <c r="AQ623" s="402"/>
      <c r="AR623" s="402"/>
      <c r="AS623" s="402"/>
      <c r="AT623" s="402"/>
      <c r="AU623" s="402"/>
      <c r="AV623" s="402"/>
      <c r="AW623" s="402"/>
      <c r="AX623" s="402"/>
      <c r="AY623" s="402"/>
      <c r="AZ623" s="402"/>
      <c r="BA623" s="402"/>
      <c r="BB623" s="402"/>
      <c r="BC623" s="402"/>
      <c r="BD623" s="402"/>
      <c r="BE623" s="402"/>
      <c r="BF623" s="402"/>
      <c r="BG623" s="402"/>
      <c r="BH623" s="402"/>
      <c r="BI623" s="402"/>
      <c r="BJ623" s="402"/>
      <c r="BK623" s="402"/>
      <c r="BL623" s="402"/>
      <c r="BM623" s="402"/>
      <c r="BN623" s="402"/>
      <c r="BO623" s="402"/>
    </row>
    <row r="624" spans="1:67">
      <c r="A624" s="402"/>
      <c r="B624" s="402"/>
      <c r="C624" s="402"/>
      <c r="D624" s="402"/>
      <c r="E624" s="402"/>
      <c r="F624" s="402"/>
      <c r="G624" s="391"/>
      <c r="H624" s="391"/>
      <c r="I624" s="402"/>
      <c r="J624" s="402"/>
      <c r="K624" s="402"/>
      <c r="L624" s="402"/>
      <c r="M624" s="402"/>
      <c r="N624" s="402"/>
      <c r="O624" s="402"/>
      <c r="P624" s="425"/>
      <c r="Q624" s="426"/>
      <c r="R624" s="427"/>
      <c r="S624" s="428"/>
      <c r="T624" s="428"/>
      <c r="U624" s="425"/>
      <c r="V624" s="428"/>
      <c r="W624" s="425"/>
      <c r="X624" s="402"/>
      <c r="Y624" s="402"/>
      <c r="Z624" s="402"/>
      <c r="AA624" s="402"/>
      <c r="AB624" s="402"/>
      <c r="AC624" s="402"/>
      <c r="AD624" s="402"/>
      <c r="AE624" s="402"/>
      <c r="AF624" s="402"/>
      <c r="AG624" s="402"/>
      <c r="AH624" s="402"/>
      <c r="AI624" s="402"/>
      <c r="AJ624" s="402"/>
      <c r="AK624" s="402"/>
      <c r="AL624" s="402"/>
      <c r="AM624" s="402"/>
      <c r="AN624" s="402"/>
      <c r="AO624" s="402"/>
      <c r="AP624" s="402"/>
      <c r="AQ624" s="402"/>
      <c r="AR624" s="402"/>
      <c r="AS624" s="402"/>
      <c r="AT624" s="402"/>
      <c r="AU624" s="402"/>
      <c r="AV624" s="402"/>
      <c r="AW624" s="402"/>
      <c r="AX624" s="402"/>
      <c r="AY624" s="402"/>
      <c r="AZ624" s="402"/>
      <c r="BA624" s="402"/>
      <c r="BB624" s="402"/>
      <c r="BC624" s="402"/>
      <c r="BD624" s="402"/>
      <c r="BE624" s="402"/>
      <c r="BF624" s="402"/>
      <c r="BG624" s="402"/>
      <c r="BH624" s="402"/>
      <c r="BI624" s="402"/>
      <c r="BJ624" s="402"/>
      <c r="BK624" s="402"/>
      <c r="BL624" s="402"/>
      <c r="BM624" s="402"/>
      <c r="BN624" s="402"/>
      <c r="BO624" s="402"/>
    </row>
    <row r="625" spans="1:67">
      <c r="A625" s="402"/>
      <c r="B625" s="402"/>
      <c r="C625" s="402"/>
      <c r="D625" s="402"/>
      <c r="E625" s="402"/>
      <c r="F625" s="402"/>
      <c r="G625" s="391"/>
      <c r="H625" s="391"/>
      <c r="I625" s="402"/>
      <c r="J625" s="402"/>
      <c r="K625" s="402"/>
      <c r="L625" s="402"/>
      <c r="M625" s="402"/>
      <c r="N625" s="402"/>
      <c r="O625" s="402"/>
      <c r="P625" s="425"/>
      <c r="Q625" s="426"/>
      <c r="R625" s="427"/>
      <c r="S625" s="428"/>
      <c r="T625" s="428"/>
      <c r="U625" s="425"/>
      <c r="V625" s="428"/>
      <c r="W625" s="425"/>
      <c r="X625" s="402"/>
      <c r="Y625" s="402"/>
      <c r="Z625" s="402"/>
      <c r="AA625" s="402"/>
      <c r="AB625" s="402"/>
      <c r="AC625" s="402"/>
      <c r="AD625" s="402"/>
      <c r="AE625" s="402"/>
      <c r="AF625" s="402"/>
      <c r="AG625" s="402"/>
      <c r="AH625" s="402"/>
      <c r="AI625" s="402"/>
      <c r="AJ625" s="402"/>
      <c r="AK625" s="402"/>
      <c r="AL625" s="402"/>
      <c r="AM625" s="402"/>
      <c r="AN625" s="402"/>
      <c r="AO625" s="402"/>
      <c r="AP625" s="402"/>
      <c r="AQ625" s="402"/>
      <c r="AR625" s="402"/>
      <c r="AS625" s="402"/>
      <c r="AT625" s="402"/>
      <c r="AU625" s="402"/>
      <c r="AV625" s="402"/>
      <c r="AW625" s="402"/>
      <c r="AX625" s="402"/>
      <c r="AY625" s="402"/>
      <c r="AZ625" s="402"/>
      <c r="BA625" s="402"/>
      <c r="BB625" s="402"/>
      <c r="BC625" s="402"/>
      <c r="BD625" s="402"/>
      <c r="BE625" s="402"/>
      <c r="BF625" s="402"/>
      <c r="BG625" s="402"/>
      <c r="BH625" s="402"/>
      <c r="BI625" s="402"/>
      <c r="BJ625" s="402"/>
      <c r="BK625" s="402"/>
      <c r="BL625" s="402"/>
      <c r="BM625" s="402"/>
      <c r="BN625" s="402"/>
      <c r="BO625" s="402"/>
    </row>
    <row r="626" spans="1:67">
      <c r="A626" s="402"/>
      <c r="B626" s="402"/>
      <c r="C626" s="402"/>
      <c r="D626" s="402"/>
      <c r="E626" s="402"/>
      <c r="F626" s="402"/>
      <c r="G626" s="391"/>
      <c r="H626" s="391"/>
      <c r="I626" s="402"/>
      <c r="J626" s="402"/>
      <c r="K626" s="402"/>
      <c r="L626" s="402"/>
      <c r="M626" s="402"/>
      <c r="N626" s="402"/>
      <c r="O626" s="402"/>
      <c r="P626" s="425"/>
      <c r="Q626" s="426"/>
      <c r="R626" s="427"/>
      <c r="S626" s="428"/>
      <c r="T626" s="428"/>
      <c r="U626" s="425"/>
      <c r="V626" s="428"/>
      <c r="W626" s="425"/>
      <c r="X626" s="402"/>
      <c r="Y626" s="402"/>
      <c r="Z626" s="402"/>
      <c r="AA626" s="402"/>
      <c r="AB626" s="402"/>
      <c r="AC626" s="402"/>
      <c r="AD626" s="402"/>
      <c r="AE626" s="402"/>
      <c r="AF626" s="402"/>
      <c r="AG626" s="402"/>
      <c r="AH626" s="402"/>
      <c r="AI626" s="402"/>
      <c r="AJ626" s="402"/>
      <c r="AK626" s="402"/>
      <c r="AL626" s="402"/>
      <c r="AM626" s="402"/>
      <c r="AN626" s="402"/>
      <c r="AO626" s="402"/>
      <c r="AP626" s="402"/>
      <c r="AQ626" s="402"/>
      <c r="AR626" s="402"/>
      <c r="AS626" s="402"/>
      <c r="AT626" s="402"/>
      <c r="AU626" s="402"/>
      <c r="AV626" s="402"/>
      <c r="AW626" s="402"/>
      <c r="AX626" s="402"/>
      <c r="AY626" s="402"/>
      <c r="AZ626" s="402"/>
      <c r="BA626" s="402"/>
      <c r="BB626" s="402"/>
      <c r="BC626" s="402"/>
      <c r="BD626" s="402"/>
      <c r="BE626" s="402"/>
      <c r="BF626" s="402"/>
      <c r="BG626" s="402"/>
      <c r="BH626" s="402"/>
      <c r="BI626" s="402"/>
      <c r="BJ626" s="402"/>
      <c r="BK626" s="402"/>
      <c r="BL626" s="402"/>
      <c r="BM626" s="402"/>
      <c r="BN626" s="402"/>
      <c r="BO626" s="402"/>
    </row>
    <row r="627" spans="1:67">
      <c r="A627" s="402"/>
      <c r="B627" s="402"/>
      <c r="C627" s="402"/>
      <c r="D627" s="402"/>
      <c r="E627" s="402"/>
      <c r="F627" s="402"/>
      <c r="G627" s="391"/>
      <c r="H627" s="391"/>
      <c r="I627" s="402"/>
      <c r="J627" s="402"/>
      <c r="K627" s="402"/>
      <c r="L627" s="402"/>
      <c r="M627" s="402"/>
      <c r="N627" s="402"/>
      <c r="O627" s="402"/>
      <c r="P627" s="425"/>
      <c r="Q627" s="426"/>
      <c r="R627" s="427"/>
      <c r="S627" s="428"/>
      <c r="T627" s="428"/>
      <c r="U627" s="425"/>
      <c r="V627" s="428"/>
      <c r="W627" s="425"/>
      <c r="X627" s="402"/>
      <c r="Y627" s="402"/>
      <c r="Z627" s="402"/>
      <c r="AA627" s="402"/>
      <c r="AB627" s="402"/>
      <c r="AC627" s="402"/>
      <c r="AD627" s="402"/>
      <c r="AE627" s="402"/>
      <c r="AF627" s="402"/>
      <c r="AG627" s="402"/>
      <c r="AH627" s="402"/>
      <c r="AI627" s="402"/>
      <c r="AJ627" s="402"/>
      <c r="AK627" s="402"/>
      <c r="AL627" s="402"/>
      <c r="AM627" s="402"/>
      <c r="AN627" s="402"/>
      <c r="AO627" s="402"/>
      <c r="AP627" s="402"/>
      <c r="AQ627" s="402"/>
      <c r="AR627" s="402"/>
      <c r="AS627" s="402"/>
      <c r="AT627" s="402"/>
      <c r="AU627" s="402"/>
      <c r="AV627" s="402"/>
      <c r="AW627" s="402"/>
      <c r="AX627" s="402"/>
      <c r="AY627" s="402"/>
      <c r="AZ627" s="402"/>
      <c r="BA627" s="402"/>
      <c r="BB627" s="402"/>
      <c r="BC627" s="402"/>
      <c r="BD627" s="402"/>
      <c r="BE627" s="402"/>
      <c r="BF627" s="402"/>
      <c r="BG627" s="402"/>
      <c r="BH627" s="402"/>
      <c r="BI627" s="402"/>
      <c r="BJ627" s="402"/>
      <c r="BK627" s="402"/>
      <c r="BL627" s="402"/>
      <c r="BM627" s="402"/>
      <c r="BN627" s="402"/>
      <c r="BO627" s="402"/>
    </row>
    <row r="628" spans="1:67">
      <c r="A628" s="402"/>
      <c r="B628" s="402"/>
      <c r="C628" s="402"/>
      <c r="D628" s="402"/>
      <c r="E628" s="402"/>
      <c r="F628" s="402"/>
      <c r="G628" s="391"/>
      <c r="H628" s="391"/>
      <c r="I628" s="402"/>
      <c r="J628" s="402"/>
      <c r="K628" s="402"/>
      <c r="L628" s="402"/>
      <c r="M628" s="402"/>
      <c r="N628" s="402"/>
      <c r="O628" s="402"/>
      <c r="P628" s="425"/>
      <c r="Q628" s="426"/>
      <c r="R628" s="427"/>
      <c r="S628" s="428"/>
      <c r="T628" s="428"/>
      <c r="U628" s="425"/>
      <c r="V628" s="428"/>
      <c r="W628" s="425"/>
      <c r="X628" s="402"/>
      <c r="Y628" s="402"/>
      <c r="Z628" s="402"/>
      <c r="AA628" s="402"/>
      <c r="AB628" s="402"/>
      <c r="AC628" s="402"/>
      <c r="AD628" s="402"/>
      <c r="AE628" s="402"/>
      <c r="AF628" s="402"/>
      <c r="AG628" s="402"/>
      <c r="AH628" s="402"/>
      <c r="AI628" s="402"/>
      <c r="AJ628" s="402"/>
      <c r="AK628" s="402"/>
      <c r="AL628" s="402"/>
      <c r="AM628" s="402"/>
      <c r="AN628" s="402"/>
      <c r="AO628" s="402"/>
      <c r="AP628" s="402"/>
      <c r="AQ628" s="402"/>
      <c r="AR628" s="402"/>
      <c r="AS628" s="402"/>
      <c r="AT628" s="402"/>
      <c r="AU628" s="402"/>
      <c r="AV628" s="402"/>
      <c r="AW628" s="402"/>
      <c r="AX628" s="402"/>
      <c r="AY628" s="402"/>
      <c r="AZ628" s="402"/>
      <c r="BA628" s="402"/>
      <c r="BB628" s="402"/>
      <c r="BC628" s="402"/>
      <c r="BD628" s="402"/>
      <c r="BE628" s="402"/>
      <c r="BF628" s="402"/>
      <c r="BG628" s="402"/>
      <c r="BH628" s="402"/>
      <c r="BI628" s="402"/>
      <c r="BJ628" s="402"/>
      <c r="BK628" s="402"/>
      <c r="BL628" s="402"/>
      <c r="BM628" s="402"/>
      <c r="BN628" s="402"/>
      <c r="BO628" s="402"/>
    </row>
    <row r="629" spans="1:67">
      <c r="A629" s="402"/>
      <c r="B629" s="402"/>
      <c r="C629" s="402"/>
      <c r="D629" s="402"/>
      <c r="E629" s="402"/>
      <c r="F629" s="402"/>
      <c r="G629" s="391"/>
      <c r="H629" s="391"/>
      <c r="I629" s="402"/>
      <c r="J629" s="402"/>
      <c r="K629" s="402"/>
      <c r="L629" s="402"/>
      <c r="M629" s="402"/>
      <c r="N629" s="402"/>
      <c r="O629" s="402"/>
      <c r="P629" s="425"/>
      <c r="Q629" s="426"/>
      <c r="R629" s="427"/>
      <c r="S629" s="428"/>
      <c r="T629" s="428"/>
      <c r="U629" s="425"/>
      <c r="V629" s="428"/>
      <c r="W629" s="425"/>
      <c r="X629" s="402"/>
      <c r="Y629" s="402"/>
      <c r="Z629" s="402"/>
      <c r="AA629" s="402"/>
      <c r="AB629" s="402"/>
      <c r="AC629" s="402"/>
      <c r="AD629" s="402"/>
      <c r="AE629" s="402"/>
      <c r="AF629" s="402"/>
      <c r="AG629" s="402"/>
      <c r="AH629" s="402"/>
      <c r="AI629" s="402"/>
      <c r="AJ629" s="402"/>
      <c r="AK629" s="402"/>
      <c r="AL629" s="402"/>
      <c r="AM629" s="402"/>
      <c r="AN629" s="402"/>
      <c r="AO629" s="402"/>
      <c r="AP629" s="402"/>
      <c r="AQ629" s="402"/>
      <c r="AR629" s="402"/>
      <c r="AS629" s="402"/>
      <c r="AT629" s="402"/>
      <c r="AU629" s="402"/>
      <c r="AV629" s="402"/>
      <c r="AW629" s="402"/>
      <c r="AX629" s="402"/>
      <c r="AY629" s="402"/>
      <c r="AZ629" s="402"/>
      <c r="BA629" s="402"/>
      <c r="BB629" s="402"/>
      <c r="BC629" s="402"/>
      <c r="BD629" s="402"/>
      <c r="BE629" s="402"/>
      <c r="BF629" s="402"/>
      <c r="BG629" s="402"/>
      <c r="BH629" s="402"/>
      <c r="BI629" s="402"/>
      <c r="BJ629" s="402"/>
      <c r="BK629" s="402"/>
      <c r="BL629" s="402"/>
      <c r="BM629" s="402"/>
      <c r="BN629" s="402"/>
      <c r="BO629" s="402"/>
    </row>
    <row r="630" spans="1:67">
      <c r="A630" s="402"/>
      <c r="B630" s="402"/>
      <c r="C630" s="402"/>
      <c r="D630" s="402"/>
      <c r="E630" s="402"/>
      <c r="F630" s="402"/>
      <c r="G630" s="391"/>
      <c r="H630" s="391"/>
      <c r="I630" s="402"/>
      <c r="J630" s="402"/>
      <c r="K630" s="402"/>
      <c r="L630" s="402"/>
      <c r="M630" s="402"/>
      <c r="N630" s="402"/>
      <c r="O630" s="402"/>
      <c r="P630" s="425"/>
      <c r="Q630" s="426"/>
      <c r="R630" s="427"/>
      <c r="S630" s="428"/>
      <c r="T630" s="428"/>
      <c r="U630" s="425"/>
      <c r="V630" s="428"/>
      <c r="W630" s="425"/>
      <c r="X630" s="402"/>
      <c r="Y630" s="402"/>
      <c r="Z630" s="402"/>
      <c r="AA630" s="402"/>
      <c r="AB630" s="402"/>
      <c r="AC630" s="402"/>
      <c r="AD630" s="402"/>
      <c r="AE630" s="402"/>
      <c r="AF630" s="402"/>
      <c r="AG630" s="402"/>
      <c r="AH630" s="402"/>
      <c r="AI630" s="402"/>
      <c r="AJ630" s="402"/>
      <c r="AK630" s="402"/>
      <c r="AL630" s="402"/>
      <c r="AM630" s="402"/>
      <c r="AN630" s="402"/>
      <c r="AO630" s="402"/>
      <c r="AP630" s="402"/>
      <c r="AQ630" s="402"/>
      <c r="AR630" s="402"/>
      <c r="AS630" s="402"/>
      <c r="AT630" s="402"/>
      <c r="AU630" s="402"/>
      <c r="AV630" s="402"/>
      <c r="AW630" s="402"/>
      <c r="AX630" s="402"/>
      <c r="AY630" s="402"/>
      <c r="AZ630" s="402"/>
      <c r="BA630" s="402"/>
      <c r="BB630" s="402"/>
      <c r="BC630" s="402"/>
      <c r="BD630" s="402"/>
      <c r="BE630" s="402"/>
      <c r="BF630" s="402"/>
      <c r="BG630" s="402"/>
      <c r="BH630" s="402"/>
      <c r="BI630" s="402"/>
      <c r="BJ630" s="402"/>
      <c r="BK630" s="402"/>
      <c r="BL630" s="402"/>
      <c r="BM630" s="402"/>
      <c r="BN630" s="402"/>
      <c r="BO630" s="402"/>
    </row>
  </sheetData>
  <sheetProtection algorithmName="SHA-512" hashValue="pL6BOXkjeYSUSiDkpStnIrYZFmb4Dzwj+oB4kA+bjQ55AoXvjKlycaiDSuyfKAwG0SQGL3ZgUqyrIlb/eF4xdA==" saltValue="a5UQdfllWWUEKc2DumLKyQ==" spinCount="100000" sheet="1" selectLockedCells="1"/>
  <mergeCells count="22">
    <mergeCell ref="AD204:AF204"/>
    <mergeCell ref="AD54:AF54"/>
    <mergeCell ref="AD84:AF84"/>
    <mergeCell ref="AD114:AF114"/>
    <mergeCell ref="AD144:AF144"/>
    <mergeCell ref="AD174:AF174"/>
    <mergeCell ref="A1:E2"/>
    <mergeCell ref="AD534:AF534"/>
    <mergeCell ref="AD564:AF564"/>
    <mergeCell ref="AD594:AF594"/>
    <mergeCell ref="AD384:AF384"/>
    <mergeCell ref="AD414:AF414"/>
    <mergeCell ref="AD444:AF444"/>
    <mergeCell ref="AD474:AF474"/>
    <mergeCell ref="AD504:AF504"/>
    <mergeCell ref="AD234:AF234"/>
    <mergeCell ref="AD264:AF264"/>
    <mergeCell ref="AD294:AF294"/>
    <mergeCell ref="AD324:AF324"/>
    <mergeCell ref="AD354:AF354"/>
    <mergeCell ref="B3:F3"/>
    <mergeCell ref="AD24:AF24"/>
  </mergeCells>
  <conditionalFormatting sqref="B10:C11 E10:E11 B27:C28 E27:E28 B57:C58 E57:E58 B87:C88 E87:E88 B117:C118 E117:E118 B147:C148 E147:E148 B177:C178 E177:E178 B207:C208 E207:E208 B237:C238 E237:E238 B267:C268 E267:E268 B297:C298 E297:E298 B327:C328 E327:E328 B357:C358 E357:E358 B387:C388 E387:E388 B417:C418 E417:E418 B447:C448 E447:E448 B477:C478 E477:E478 B507:C508 E507:E508 B537:C538 E537:E538 B567:C568 E567:E568 B597:C598 E597:E598">
    <cfRule type="cellIs" dxfId="496" priority="956" operator="greaterThan">
      <formula>0</formula>
    </cfRule>
  </conditionalFormatting>
  <conditionalFormatting sqref="F38">
    <cfRule type="cellIs" dxfId="495" priority="61" operator="equal">
      <formula>0</formula>
    </cfRule>
    <cfRule type="expression" dxfId="494" priority="63">
      <formula>AND($F38&gt;0.44,$F18="Forsknings- og videnformidlingsinstitution")</formula>
    </cfRule>
    <cfRule type="expression" dxfId="493" priority="1300">
      <formula>AND($F38&gt;0.3,OR($F18="Lille virksomhed",$F18="Mellemstor virksomhed",$F18="Stor virksomhed",$F18="Offentlig institution"))</formula>
    </cfRule>
  </conditionalFormatting>
  <conditionalFormatting sqref="F68">
    <cfRule type="cellIs" dxfId="492" priority="58" operator="equal">
      <formula>0</formula>
    </cfRule>
    <cfRule type="expression" dxfId="491" priority="59">
      <formula>AND($F68&gt;0.44,$F48="Forsknings- og videnformidlingsinstitution")</formula>
    </cfRule>
    <cfRule type="expression" dxfId="490" priority="60">
      <formula>AND($F68&gt;0.3,OR($F48="Lille virksomhed",$F48="Mellemstor virksomhed",$F48="Stor virksomhed",$F48="Offentlig institution"))</formula>
    </cfRule>
  </conditionalFormatting>
  <conditionalFormatting sqref="F98">
    <cfRule type="cellIs" dxfId="489" priority="55" operator="equal">
      <formula>0</formula>
    </cfRule>
    <cfRule type="expression" dxfId="488" priority="56">
      <formula>AND($F98&gt;0.44,$F78="Forsknings- og videnformidlingsinstitution")</formula>
    </cfRule>
    <cfRule type="expression" dxfId="487" priority="57">
      <formula>AND($F98&gt;0.3,OR($F78="Lille virksomhed",$F78="Mellemstor virksomhed",$F78="Stor virksomhed",$F78="Offentlig institution"))</formula>
    </cfRule>
  </conditionalFormatting>
  <conditionalFormatting sqref="F128">
    <cfRule type="cellIs" dxfId="486" priority="52" operator="equal">
      <formula>0</formula>
    </cfRule>
    <cfRule type="expression" dxfId="485" priority="53">
      <formula>AND($F128&gt;0.44,$F108="Forsknings- og videnformidlingsinstitution")</formula>
    </cfRule>
    <cfRule type="expression" dxfId="484" priority="54">
      <formula>AND($F128&gt;0.3,OR($F108="Lille virksomhed",$F108="Mellemstor virksomhed",$F108="Stor virksomhed",$F108="Offentlig institution"))</formula>
    </cfRule>
  </conditionalFormatting>
  <conditionalFormatting sqref="F158">
    <cfRule type="cellIs" dxfId="483" priority="49" operator="equal">
      <formula>0</formula>
    </cfRule>
    <cfRule type="expression" dxfId="482" priority="50">
      <formula>AND($F158&gt;0.44,$F138="Forsknings- og videnformidlingsinstitution")</formula>
    </cfRule>
    <cfRule type="expression" dxfId="481" priority="51">
      <formula>AND($F158&gt;0.3,OR($F138="Lille virksomhed",$F138="Mellemstor virksomhed",$F138="Stor virksomhed",$F138="Offentlig institution"))</formula>
    </cfRule>
  </conditionalFormatting>
  <conditionalFormatting sqref="F188">
    <cfRule type="cellIs" dxfId="480" priority="46" operator="equal">
      <formula>0</formula>
    </cfRule>
    <cfRule type="expression" dxfId="479" priority="47">
      <formula>AND($F188&gt;0.44,$F168="Forsknings- og videnformidlingsinstitution")</formula>
    </cfRule>
    <cfRule type="expression" dxfId="478" priority="48">
      <formula>AND($F188&gt;0.3,OR($F168="Lille virksomhed",$F168="Mellemstor virksomhed",$F168="Stor virksomhed",$F168="Offentlig institution"))</formula>
    </cfRule>
  </conditionalFormatting>
  <conditionalFormatting sqref="F218">
    <cfRule type="cellIs" dxfId="477" priority="43" operator="equal">
      <formula>0</formula>
    </cfRule>
    <cfRule type="expression" dxfId="476" priority="44">
      <formula>AND($F218&gt;0.44,$F198="Forsknings- og videnformidlingsinstitution")</formula>
    </cfRule>
    <cfRule type="expression" dxfId="475" priority="45">
      <formula>AND($F218&gt;0.3,OR($F198="Lille virksomhed",$F198="Mellemstor virksomhed",$F198="Stor virksomhed",$F198="Offentlig institution"))</formula>
    </cfRule>
  </conditionalFormatting>
  <conditionalFormatting sqref="F248">
    <cfRule type="cellIs" dxfId="474" priority="40" operator="equal">
      <formula>0</formula>
    </cfRule>
    <cfRule type="expression" dxfId="473" priority="41">
      <formula>AND($F248&gt;0.44,$F228="Forsknings- og videnformidlingsinstitution")</formula>
    </cfRule>
    <cfRule type="expression" dxfId="472" priority="42">
      <formula>AND($F248&gt;0.3,OR($F228="Lille virksomhed",$F228="Mellemstor virksomhed",$F228="Stor virksomhed",$F228="Offentlig institution"))</formula>
    </cfRule>
  </conditionalFormatting>
  <conditionalFormatting sqref="F278">
    <cfRule type="cellIs" dxfId="471" priority="37" operator="equal">
      <formula>0</formula>
    </cfRule>
    <cfRule type="expression" dxfId="470" priority="38">
      <formula>AND($F278&gt;0.44,$F258="Forsknings- og videnformidlingsinstitution")</formula>
    </cfRule>
    <cfRule type="expression" dxfId="469" priority="39">
      <formula>AND($F278&gt;0.3,OR($F258="Lille virksomhed",$F258="Mellemstor virksomhed",$F258="Stor virksomhed",$F258="Offentlig institution"))</formula>
    </cfRule>
  </conditionalFormatting>
  <conditionalFormatting sqref="F308">
    <cfRule type="cellIs" dxfId="468" priority="34" operator="equal">
      <formula>0</formula>
    </cfRule>
    <cfRule type="expression" dxfId="467" priority="35">
      <formula>AND($F308&gt;0.44,$F288="Forsknings- og videnformidlingsinstitution")</formula>
    </cfRule>
    <cfRule type="expression" dxfId="466" priority="36">
      <formula>AND($F308&gt;0.3,OR($F288="Lille virksomhed",$F288="Mellemstor virksomhed",$F288="Stor virksomhed",$F288="Offentlig institution"))</formula>
    </cfRule>
  </conditionalFormatting>
  <conditionalFormatting sqref="F338">
    <cfRule type="cellIs" dxfId="465" priority="31" operator="equal">
      <formula>0</formula>
    </cfRule>
    <cfRule type="expression" dxfId="464" priority="32">
      <formula>AND($F338&gt;0.44,$F318="Forsknings- og videnformidlingsinstitution")</formula>
    </cfRule>
    <cfRule type="expression" dxfId="463" priority="33">
      <formula>AND($F338&gt;0.3,OR($F318="Lille virksomhed",$F318="Mellemstor virksomhed",$F318="Stor virksomhed",$F318="Offentlig institution"))</formula>
    </cfRule>
  </conditionalFormatting>
  <conditionalFormatting sqref="F368">
    <cfRule type="cellIs" dxfId="462" priority="28" operator="equal">
      <formula>0</formula>
    </cfRule>
    <cfRule type="expression" dxfId="461" priority="29">
      <formula>AND($F368&gt;0.44,$F348="Forsknings- og videnformidlingsinstitution")</formula>
    </cfRule>
    <cfRule type="expression" dxfId="460" priority="30">
      <formula>AND($F368&gt;0.3,OR($F348="Lille virksomhed",$F348="Mellemstor virksomhed",$F348="Stor virksomhed",$F348="Offentlig institution"))</formula>
    </cfRule>
  </conditionalFormatting>
  <conditionalFormatting sqref="F398">
    <cfRule type="cellIs" dxfId="459" priority="25" operator="equal">
      <formula>0</formula>
    </cfRule>
    <cfRule type="expression" dxfId="458" priority="26">
      <formula>AND($F398&gt;0.44,$F378="Forsknings- og videnformidlingsinstitution")</formula>
    </cfRule>
    <cfRule type="expression" dxfId="457" priority="27">
      <formula>AND($F398&gt;0.3,OR($F378="Lille virksomhed",$F378="Mellemstor virksomhed",$F378="Stor virksomhed",$F378="Offentlig institution"))</formula>
    </cfRule>
  </conditionalFormatting>
  <conditionalFormatting sqref="F428">
    <cfRule type="cellIs" dxfId="456" priority="22" operator="equal">
      <formula>0</formula>
    </cfRule>
    <cfRule type="expression" dxfId="455" priority="23">
      <formula>AND($F428&gt;0.44,$F408="Forsknings- og videnformidlingsinstitution")</formula>
    </cfRule>
    <cfRule type="expression" dxfId="454" priority="24">
      <formula>AND($F428&gt;0.3,OR($F408="Lille virksomhed",$F408="Mellemstor virksomhed",$F408="Stor virksomhed",$F408="Offentlig institution"))</formula>
    </cfRule>
  </conditionalFormatting>
  <conditionalFormatting sqref="F458">
    <cfRule type="cellIs" dxfId="453" priority="19" operator="equal">
      <formula>0</formula>
    </cfRule>
    <cfRule type="expression" dxfId="452" priority="20">
      <formula>AND($F458&gt;0.44,$F438="Forsknings- og videnformidlingsinstitution")</formula>
    </cfRule>
    <cfRule type="expression" dxfId="451" priority="21">
      <formula>AND($F458&gt;0.3,OR($F438="Lille virksomhed",$F438="Mellemstor virksomhed",$F438="Stor virksomhed",$F438="Offentlig institution"))</formula>
    </cfRule>
  </conditionalFormatting>
  <conditionalFormatting sqref="F488">
    <cfRule type="cellIs" dxfId="450" priority="16" operator="equal">
      <formula>0</formula>
    </cfRule>
    <cfRule type="expression" dxfId="449" priority="17">
      <formula>AND($F488&gt;0.44,$F468="Forsknings- og videnformidlingsinstitution")</formula>
    </cfRule>
    <cfRule type="expression" dxfId="448" priority="18">
      <formula>AND($F488&gt;0.3,OR($F468="Lille virksomhed",$F468="Mellemstor virksomhed",$F468="Stor virksomhed",$F468="Offentlig institution"))</formula>
    </cfRule>
  </conditionalFormatting>
  <conditionalFormatting sqref="F518">
    <cfRule type="cellIs" dxfId="447" priority="13" operator="equal">
      <formula>0</formula>
    </cfRule>
    <cfRule type="expression" dxfId="446" priority="14">
      <formula>AND($F518&gt;0.44,$F498="Forsknings- og videnformidlingsinstitution")</formula>
    </cfRule>
    <cfRule type="expression" dxfId="445" priority="15">
      <formula>AND($F518&gt;0.3,OR($F498="Lille virksomhed",$F498="Mellemstor virksomhed",$F498="Stor virksomhed",$F498="Offentlig institution"))</formula>
    </cfRule>
  </conditionalFormatting>
  <conditionalFormatting sqref="F548">
    <cfRule type="cellIs" dxfId="444" priority="10" operator="equal">
      <formula>0</formula>
    </cfRule>
    <cfRule type="expression" dxfId="443" priority="11">
      <formula>AND($F548&gt;0.44,$F528="Forsknings- og videnformidlingsinstitution")</formula>
    </cfRule>
    <cfRule type="expression" dxfId="442" priority="12">
      <formula>AND($F548&gt;0.3,OR($F528="Lille virksomhed",$F528="Mellemstor virksomhed",$F528="Stor virksomhed",$F528="Offentlig institution"))</formula>
    </cfRule>
  </conditionalFormatting>
  <conditionalFormatting sqref="F578">
    <cfRule type="cellIs" dxfId="441" priority="7" operator="equal">
      <formula>0</formula>
    </cfRule>
    <cfRule type="expression" dxfId="440" priority="8">
      <formula>AND($F578&gt;0.44,$F558="Forsknings- og videnformidlingsinstitution")</formula>
    </cfRule>
    <cfRule type="expression" dxfId="439" priority="9">
      <formula>AND($F578&gt;0.3,OR($F558="Lille virksomhed",$F558="Mellemstor virksomhed",$F558="Stor virksomhed",$F558="Offentlig institution"))</formula>
    </cfRule>
  </conditionalFormatting>
  <conditionalFormatting sqref="F608">
    <cfRule type="cellIs" dxfId="438" priority="4" operator="equal">
      <formula>0</formula>
    </cfRule>
    <cfRule type="expression" dxfId="437" priority="5">
      <formula>AND($F608&gt;0.44,$F588="Forsknings- og videnformidlingsinstitution")</formula>
    </cfRule>
    <cfRule type="expression" dxfId="436" priority="6">
      <formula>AND($F608&gt;0.3,OR($F588="Lille virksomhed",$F588="Mellemstor virksomhed",$F588="Stor virksomhed",$F588="Offentlig institution"))</formula>
    </cfRule>
  </conditionalFormatting>
  <conditionalFormatting sqref="B15">
    <cfRule type="cellIs" dxfId="435" priority="3" operator="between">
      <formula>100000</formula>
      <formula>15000000</formula>
    </cfRule>
    <cfRule type="cellIs" dxfId="434" priority="2" operator="between">
      <formula>1</formula>
      <formula>100000</formula>
    </cfRule>
    <cfRule type="cellIs" dxfId="433" priority="1" operator="greaterThan">
      <formula>15000000</formula>
    </cfRule>
  </conditionalFormatting>
  <dataValidations disablePrompts="1" xWindow="467" yWindow="249" count="6">
    <dataValidation operator="notEqual" allowBlank="1" showInputMessage="1" showErrorMessage="1" errorTitle="kk" error="jj" promptTitle="hh" prompt="hhh" sqref="R592:R593 S412 R472:R473 R52:R53 S52 S592 R82:R83 S82 R412:R413 R112:R113 S112 S472 R142:R143 S142 S562 R172:R173 S172 R562:R563 R202:R203 S202 R442:R443 R232:R233 S232 S532 R262:R263 S262 R532:R533 R292:R293 S292 S442 R322:R323 S322 S502 R352:R353 S352 R502:R503 R382:R383 S382" xr:uid="{54AA625B-85F6-4CA5-8E42-47AED92ACA5F}"/>
    <dataValidation type="decimal" errorStyle="warning" operator="lessThanOrEqual" allowBlank="1" showInputMessage="1" showErrorMessage="1" errorTitle="Neskrivelse af GUDP støttesats" error="Anden offentlig støtte medfører nedskrivelse af GUDP støttesats" sqref="H18 H48 H78 H108 H138 H168 H198 H228 H258 H288 H318 H348 H378 H408 H438 H468 H498 H528 H558 H588" xr:uid="{A81CF0CC-0753-4344-9EB4-44BE8F4E4846}">
      <formula1>#REF!</formula1>
    </dataValidation>
    <dataValidation allowBlank="1" showInputMessage="1" showErrorMessage="1" error="Virksomhedsstørrelse skal vælges fra rullemenu. " sqref="F18:F19 F78:F79 F108:F109 F138:F139 F168:F169 F198:F199 F228:F229 F258:F259 F288:F289 F318:F319 F348:F349 F378:F379 F408:F409 F438:F439 F468:F469 F498:F499 F528:F529 F48:F49 F558:F559 F588:F589" xr:uid="{9A68591A-50C5-45BC-88A9-3E092E72001B}"/>
    <dataValidation operator="greaterThanOrEqual" allowBlank="1" showInputMessage="1" showErrorMessage="1" errorTitle="Omkostninger" error="Dette felt må ikke være tomt" sqref="B572:C572 B542:C542 B512:C512 B32:C32 B62:C62 B92:C92 B122:C122 B152:C152 B182:C182 B212:C212 B242:C242 B272:C272 B302:C302 B332:C332 B362:C362 B392:C392 B422:C422 B452:C452 B482:C482 B602:C602" xr:uid="{256DF382-D904-4AC9-89E5-3DA6AF099F78}"/>
    <dataValidation allowBlank="1" showInputMessage="1" showErrorMessage="1" errorTitle="Aktivitet skal vælges fra menu" error="Aktivitet skal vælges fra rullemenu. Udfører en deltager mere end en aktvitetstype, skal der laves et budget for hver aktivitetstype." sqref="B19:B20 B559:B560 B49:B50 B79:B80 B109:B110 B139:B140 B169:B170 B199:B200 B229:B230 B259:B260 B289:B290 B319:B320 B349:B350 B379:B380 B409:B410 B439:B440 B469:B470 B499:B500 B529:B530 B589:B590" xr:uid="{CD7692B2-42DE-40FC-8AD7-31F5F4DF2E3C}"/>
    <dataValidation allowBlank="1" showInputMessage="1" showErrorMessage="1" promptTitle="Ansøgt beløb i Plantefonden" prompt="Beløbet der regnes sammen her, repræsenterer det samlede beløb projektet søger i Plantefonden. Ved tilsagn, vil beløbet repræsentere projektets samlede tilsagn fra Plantefonden" sqref="B15" xr:uid="{484A7D8B-0DD0-49C1-AE7D-719BDCD90321}"/>
  </dataValidations>
  <pageMargins left="0.6692913385826772" right="0.51181102362204722" top="0.35433070866141736" bottom="0.27559055118110237" header="0.31496062992125984" footer="0.31496062992125984"/>
  <pageSetup paperSize="8" scale="75"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641C-32D4-4F1A-82BE-EB27DB8EF48C}">
  <sheetPr>
    <tabColor rgb="FF009999"/>
  </sheetPr>
  <dimension ref="A1:BL650"/>
  <sheetViews>
    <sheetView topLeftCell="A98" zoomScale="60" zoomScaleNormal="60" workbookViewId="0">
      <selection activeCell="C9" sqref="C9"/>
    </sheetView>
  </sheetViews>
  <sheetFormatPr defaultColWidth="9" defaultRowHeight="14.25"/>
  <cols>
    <col min="1" max="1" width="27.875" style="43" customWidth="1"/>
    <col min="2" max="2" width="29.625" style="43" customWidth="1"/>
    <col min="3" max="3" width="29.375" style="43" customWidth="1"/>
    <col min="4" max="48" width="27.625" style="43" customWidth="1"/>
    <col min="49" max="16384" width="9" style="43"/>
  </cols>
  <sheetData>
    <row r="1" spans="1:64" ht="18" customHeight="1" thickTop="1">
      <c r="A1" s="742" t="s">
        <v>361</v>
      </c>
      <c r="B1" s="742"/>
      <c r="C1" s="742"/>
      <c r="D1" s="742"/>
      <c r="E1" s="770" t="s">
        <v>216</v>
      </c>
      <c r="F1" s="771"/>
      <c r="G1" s="361"/>
      <c r="H1" s="356">
        <f>IF($D$18="Ekstern evaluator understøtter projektets effekstyring. Der bidrages med efterkvalificering, vejledning i effektstyring samt outcomemåling (anbefales af sekretariatet)",1,0)</f>
        <v>1</v>
      </c>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row>
    <row r="2" spans="1:64" ht="18" customHeight="1" thickBot="1">
      <c r="A2" s="742"/>
      <c r="B2" s="742"/>
      <c r="C2" s="742"/>
      <c r="D2" s="742"/>
      <c r="E2" s="772" t="s">
        <v>52</v>
      </c>
      <c r="F2" s="773"/>
      <c r="G2" s="361"/>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c r="BL2" s="353"/>
    </row>
    <row r="3" spans="1:64" ht="14.25" customHeight="1" thickTop="1" thickBot="1">
      <c r="A3" s="743"/>
      <c r="B3" s="743"/>
      <c r="C3" s="743"/>
      <c r="D3" s="743"/>
      <c r="E3" s="364"/>
      <c r="F3" s="364"/>
      <c r="G3" s="361"/>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row>
    <row r="4" spans="1:64" ht="30" customHeight="1" thickBot="1">
      <c r="A4" s="363" t="s">
        <v>202</v>
      </c>
      <c r="B4" s="774" t="s">
        <v>465</v>
      </c>
      <c r="C4" s="775"/>
      <c r="D4" s="776"/>
      <c r="E4" s="192" t="s">
        <v>207</v>
      </c>
      <c r="F4" s="633" t="s">
        <v>99</v>
      </c>
      <c r="G4" s="361"/>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row>
    <row r="5" spans="1:64" ht="20.100000000000001" customHeight="1">
      <c r="A5" s="748" t="s">
        <v>14</v>
      </c>
      <c r="B5" s="748"/>
      <c r="C5" s="748"/>
      <c r="D5" s="748"/>
      <c r="E5" s="748"/>
      <c r="F5" s="748"/>
      <c r="G5" s="362"/>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row>
    <row r="6" spans="1:64" ht="20.100000000000001" customHeight="1" thickBot="1">
      <c r="A6" s="749"/>
      <c r="B6" s="749"/>
      <c r="C6" s="749"/>
      <c r="D6" s="749"/>
      <c r="E6" s="749"/>
      <c r="F6" s="749"/>
      <c r="G6" s="365"/>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53"/>
      <c r="BF6" s="353"/>
      <c r="BG6" s="353"/>
      <c r="BH6" s="353"/>
      <c r="BI6" s="353"/>
      <c r="BJ6" s="353"/>
      <c r="BK6" s="353"/>
      <c r="BL6" s="353"/>
    </row>
    <row r="7" spans="1:64" ht="24.95" customHeight="1" thickTop="1" thickBot="1">
      <c r="A7" s="350" t="s">
        <v>432</v>
      </c>
      <c r="B7" s="351"/>
      <c r="C7" s="351"/>
      <c r="D7" s="351"/>
      <c r="E7" s="351"/>
      <c r="F7" s="352"/>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3"/>
      <c r="AX7" s="353"/>
      <c r="AY7" s="353"/>
      <c r="AZ7" s="353"/>
      <c r="BA7" s="353"/>
      <c r="BB7" s="353"/>
      <c r="BC7" s="353"/>
      <c r="BD7" s="353"/>
      <c r="BE7" s="353"/>
      <c r="BF7" s="353"/>
      <c r="BG7" s="353"/>
      <c r="BH7" s="353"/>
      <c r="BI7" s="353"/>
      <c r="BJ7" s="353"/>
      <c r="BK7" s="353"/>
      <c r="BL7" s="353"/>
    </row>
    <row r="8" spans="1:64" ht="35.1" customHeight="1">
      <c r="A8" s="520" t="str">
        <f>IF(B9&gt;0,"Evt. P-nummer","")</f>
        <v>Evt. P-nummer</v>
      </c>
      <c r="B8" s="512" t="s">
        <v>392</v>
      </c>
      <c r="C8" s="530" t="s">
        <v>15</v>
      </c>
      <c r="D8" s="531" t="s">
        <v>204</v>
      </c>
      <c r="E8" s="531" t="s">
        <v>113</v>
      </c>
      <c r="F8" s="535" t="s">
        <v>205</v>
      </c>
      <c r="G8" s="522" t="s">
        <v>157</v>
      </c>
      <c r="H8" s="353"/>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3"/>
      <c r="AX8" s="353"/>
      <c r="AY8" s="353"/>
      <c r="AZ8" s="353"/>
      <c r="BA8" s="353"/>
      <c r="BB8" s="353"/>
      <c r="BC8" s="353"/>
      <c r="BD8" s="353"/>
      <c r="BE8" s="353"/>
      <c r="BF8" s="353"/>
      <c r="BG8" s="353"/>
      <c r="BH8" s="353"/>
      <c r="BI8" s="353"/>
      <c r="BJ8" s="353"/>
      <c r="BK8" s="353"/>
      <c r="BL8" s="353"/>
    </row>
    <row r="9" spans="1:64" ht="35.1" customHeight="1" thickBot="1">
      <c r="A9" s="634">
        <v>123454</v>
      </c>
      <c r="B9" s="635">
        <v>10234567</v>
      </c>
      <c r="C9" s="636" t="s">
        <v>53</v>
      </c>
      <c r="D9" s="637" t="s">
        <v>103</v>
      </c>
      <c r="E9" s="637" t="s">
        <v>108</v>
      </c>
      <c r="F9" s="638" t="s">
        <v>91</v>
      </c>
      <c r="G9" s="639" t="s">
        <v>466</v>
      </c>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3"/>
      <c r="AT9" s="353"/>
      <c r="AU9" s="353"/>
      <c r="AV9" s="353"/>
      <c r="AW9" s="353"/>
      <c r="AX9" s="353"/>
      <c r="AY9" s="353"/>
      <c r="AZ9" s="353"/>
      <c r="BA9" s="353"/>
      <c r="BB9" s="353"/>
      <c r="BC9" s="353"/>
      <c r="BD9" s="353"/>
      <c r="BE9" s="353"/>
      <c r="BF9" s="353"/>
      <c r="BG9" s="353"/>
      <c r="BH9" s="353"/>
      <c r="BI9" s="353"/>
      <c r="BJ9" s="353"/>
      <c r="BK9" s="353"/>
      <c r="BL9" s="353"/>
    </row>
    <row r="10" spans="1:64" ht="41.25" customHeight="1">
      <c r="A10" s="534" t="s">
        <v>210</v>
      </c>
      <c r="B10" s="534" t="s">
        <v>406</v>
      </c>
      <c r="C10" s="537"/>
      <c r="D10" s="533" t="s">
        <v>401</v>
      </c>
      <c r="E10" s="538" t="str">
        <f>IF(D11="Ja","Privat finansiering","")</f>
        <v>Privat finansiering</v>
      </c>
      <c r="F10" s="632" t="str">
        <f>IF(D11="Ja","Offentlig finansiering","")</f>
        <v>Offentlig finansiering</v>
      </c>
      <c r="G10" s="507" t="s">
        <v>196</v>
      </c>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3"/>
      <c r="AV10" s="353"/>
      <c r="AW10" s="353"/>
      <c r="AX10" s="353"/>
      <c r="AY10" s="353"/>
      <c r="AZ10" s="353"/>
      <c r="BA10" s="353"/>
      <c r="BB10" s="353"/>
      <c r="BC10" s="353"/>
      <c r="BD10" s="353"/>
      <c r="BE10" s="353"/>
      <c r="BF10" s="353"/>
      <c r="BG10" s="353"/>
      <c r="BH10" s="353"/>
      <c r="BI10" s="353"/>
      <c r="BJ10" s="353"/>
      <c r="BK10" s="353"/>
      <c r="BL10" s="353"/>
    </row>
    <row r="11" spans="1:64" ht="35.1" customHeight="1" thickBot="1">
      <c r="A11" s="506">
        <v>0.8</v>
      </c>
      <c r="B11" s="506">
        <v>0.56535093565455252</v>
      </c>
      <c r="C11" s="511"/>
      <c r="D11" s="640" t="s">
        <v>467</v>
      </c>
      <c r="E11" s="641">
        <v>1000000</v>
      </c>
      <c r="F11" s="642">
        <v>500000</v>
      </c>
      <c r="G11" s="643" t="s">
        <v>467</v>
      </c>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3"/>
      <c r="AV11" s="353"/>
      <c r="AW11" s="353"/>
      <c r="AX11" s="353"/>
      <c r="AY11" s="353"/>
      <c r="AZ11" s="353"/>
      <c r="BA11" s="353"/>
      <c r="BB11" s="353"/>
      <c r="BC11" s="353"/>
      <c r="BD11" s="353"/>
      <c r="BE11" s="353"/>
      <c r="BF11" s="353"/>
      <c r="BG11" s="353"/>
      <c r="BH11" s="353"/>
      <c r="BI11" s="353"/>
      <c r="BJ11" s="353"/>
      <c r="BK11" s="353"/>
      <c r="BL11" s="353"/>
    </row>
    <row r="12" spans="1:64" ht="14.1" customHeight="1">
      <c r="A12" s="353"/>
      <c r="B12" s="353"/>
      <c r="C12" s="494"/>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c r="AV12" s="353"/>
      <c r="AW12" s="353"/>
      <c r="AX12" s="353"/>
      <c r="AY12" s="353"/>
      <c r="AZ12" s="353"/>
      <c r="BA12" s="353"/>
      <c r="BB12" s="353"/>
      <c r="BC12" s="353"/>
      <c r="BD12" s="353"/>
      <c r="BE12" s="353"/>
      <c r="BF12" s="353"/>
      <c r="BG12" s="353"/>
      <c r="BH12" s="353"/>
      <c r="BI12" s="353"/>
      <c r="BJ12" s="353"/>
      <c r="BK12" s="353"/>
      <c r="BL12" s="353"/>
    </row>
    <row r="13" spans="1:64" ht="16.5" thickBot="1">
      <c r="A13" s="354" t="s">
        <v>431</v>
      </c>
      <c r="B13" s="354" t="s">
        <v>203</v>
      </c>
      <c r="C13" s="355" t="s">
        <v>211</v>
      </c>
      <c r="D13" s="354" t="s">
        <v>127</v>
      </c>
      <c r="E13" s="354" t="s">
        <v>128</v>
      </c>
      <c r="F13" s="354" t="s">
        <v>129</v>
      </c>
      <c r="G13" s="354" t="s">
        <v>130</v>
      </c>
      <c r="H13" s="354" t="s">
        <v>131</v>
      </c>
      <c r="I13" s="354" t="s">
        <v>132</v>
      </c>
      <c r="J13" s="354" t="s">
        <v>133</v>
      </c>
      <c r="K13" s="354" t="s">
        <v>134</v>
      </c>
      <c r="L13" s="354" t="s">
        <v>135</v>
      </c>
      <c r="M13" s="354" t="s">
        <v>136</v>
      </c>
      <c r="N13" s="354" t="s">
        <v>137</v>
      </c>
      <c r="O13" s="354" t="s">
        <v>138</v>
      </c>
      <c r="P13" s="354" t="s">
        <v>139</v>
      </c>
      <c r="Q13" s="354" t="s">
        <v>140</v>
      </c>
      <c r="R13" s="354" t="s">
        <v>141</v>
      </c>
      <c r="S13" s="354" t="s">
        <v>142</v>
      </c>
      <c r="T13" s="354" t="s">
        <v>143</v>
      </c>
      <c r="U13" s="354" t="s">
        <v>144</v>
      </c>
      <c r="V13" s="354" t="s">
        <v>145</v>
      </c>
      <c r="W13" s="354" t="s">
        <v>146</v>
      </c>
      <c r="X13" s="354" t="s">
        <v>147</v>
      </c>
      <c r="Y13" s="354" t="s">
        <v>148</v>
      </c>
      <c r="Z13" s="644" t="s">
        <v>155</v>
      </c>
      <c r="AA13" s="353"/>
      <c r="AB13" s="353"/>
      <c r="AC13" s="353"/>
      <c r="AD13" s="353"/>
      <c r="AE13" s="353"/>
      <c r="AF13" s="353"/>
      <c r="AG13" s="353"/>
      <c r="AH13" s="353"/>
      <c r="AI13" s="353"/>
      <c r="AJ13" s="353"/>
      <c r="AK13" s="353"/>
      <c r="AL13" s="353"/>
      <c r="AM13" s="353"/>
      <c r="AN13" s="353"/>
      <c r="AO13" s="353"/>
      <c r="AP13" s="353"/>
      <c r="AQ13" s="353"/>
      <c r="AR13" s="353"/>
      <c r="AS13" s="353"/>
      <c r="AT13" s="353"/>
      <c r="AU13" s="353"/>
      <c r="AV13" s="353"/>
      <c r="AW13" s="353"/>
      <c r="AX13" s="353"/>
      <c r="AY13" s="353"/>
      <c r="AZ13" s="353"/>
      <c r="BA13" s="353"/>
      <c r="BB13" s="353"/>
      <c r="BC13" s="353"/>
      <c r="BD13" s="353"/>
      <c r="BE13" s="353"/>
      <c r="BF13" s="353"/>
      <c r="BG13" s="353"/>
      <c r="BH13" s="353"/>
      <c r="BI13" s="353"/>
      <c r="BJ13" s="353"/>
      <c r="BK13" s="353"/>
      <c r="BL13" s="353"/>
    </row>
    <row r="14" spans="1:64" s="44" customFormat="1" ht="50.1" customHeight="1">
      <c r="A14" s="736" t="s">
        <v>54</v>
      </c>
      <c r="B14" s="190"/>
      <c r="C14" s="46" t="s">
        <v>124</v>
      </c>
      <c r="D14" s="645" t="s">
        <v>150</v>
      </c>
      <c r="E14" s="645" t="s">
        <v>151</v>
      </c>
      <c r="F14" s="645" t="s">
        <v>482</v>
      </c>
      <c r="G14" s="645" t="s">
        <v>481</v>
      </c>
      <c r="H14" s="645" t="s">
        <v>480</v>
      </c>
      <c r="I14" s="645" t="s">
        <v>479</v>
      </c>
      <c r="J14" s="48"/>
      <c r="K14" s="48"/>
      <c r="L14" s="48"/>
      <c r="M14" s="48"/>
      <c r="N14" s="48"/>
      <c r="O14" s="48"/>
      <c r="P14" s="48"/>
      <c r="Q14" s="48"/>
      <c r="R14" s="48"/>
      <c r="S14" s="48"/>
      <c r="T14" s="48"/>
      <c r="U14" s="48"/>
      <c r="V14" s="48"/>
      <c r="W14" s="48"/>
      <c r="X14" s="48"/>
      <c r="Y14" s="48"/>
      <c r="Z14" s="646"/>
      <c r="AA14" s="647"/>
      <c r="AB14" s="647"/>
      <c r="AC14" s="647"/>
      <c r="AD14" s="647"/>
      <c r="AE14" s="647"/>
      <c r="AF14" s="647"/>
      <c r="AG14" s="647"/>
      <c r="AH14" s="647"/>
      <c r="AI14" s="647"/>
      <c r="AJ14" s="647"/>
      <c r="AK14" s="647"/>
      <c r="AL14" s="647"/>
      <c r="AM14" s="647"/>
      <c r="AN14" s="647"/>
      <c r="AO14" s="647"/>
      <c r="AP14" s="647"/>
      <c r="AQ14" s="647"/>
      <c r="AR14" s="647"/>
      <c r="AS14" s="647"/>
      <c r="AT14" s="647"/>
      <c r="AU14" s="647"/>
      <c r="AV14" s="648"/>
      <c r="AW14" s="359"/>
      <c r="AX14" s="359"/>
      <c r="AY14" s="359"/>
      <c r="AZ14" s="359"/>
      <c r="BA14" s="359"/>
      <c r="BB14" s="359"/>
      <c r="BC14" s="359"/>
      <c r="BD14" s="359"/>
      <c r="BE14" s="359"/>
      <c r="BF14" s="359"/>
      <c r="BG14" s="359"/>
      <c r="BH14" s="359"/>
      <c r="BI14" s="359"/>
      <c r="BJ14" s="359"/>
      <c r="BK14" s="359"/>
      <c r="BL14" s="359"/>
    </row>
    <row r="15" spans="1:64" s="44" customFormat="1" ht="14.25" customHeight="1">
      <c r="A15" s="738"/>
      <c r="B15" s="186"/>
      <c r="C15" s="37" t="s">
        <v>125</v>
      </c>
      <c r="D15" s="47">
        <v>547</v>
      </c>
      <c r="E15" s="47">
        <v>350</v>
      </c>
      <c r="F15" s="47">
        <v>350</v>
      </c>
      <c r="G15" s="47">
        <v>350</v>
      </c>
      <c r="H15" s="47">
        <v>287</v>
      </c>
      <c r="I15" s="47">
        <v>299</v>
      </c>
      <c r="J15" s="47"/>
      <c r="K15" s="47"/>
      <c r="L15" s="47"/>
      <c r="M15" s="47"/>
      <c r="N15" s="47"/>
      <c r="O15" s="47"/>
      <c r="P15" s="47"/>
      <c r="Q15" s="47"/>
      <c r="R15" s="47"/>
      <c r="S15" s="47"/>
      <c r="T15" s="47"/>
      <c r="U15" s="47"/>
      <c r="V15" s="47"/>
      <c r="W15" s="47"/>
      <c r="X15" s="47"/>
      <c r="Y15" s="47"/>
      <c r="Z15" s="649"/>
      <c r="AA15" s="650"/>
      <c r="AB15" s="650"/>
      <c r="AC15" s="650"/>
      <c r="AD15" s="650"/>
      <c r="AE15" s="650"/>
      <c r="AF15" s="650"/>
      <c r="AG15" s="650"/>
      <c r="AH15" s="650"/>
      <c r="AI15" s="650"/>
      <c r="AJ15" s="650"/>
      <c r="AK15" s="650"/>
      <c r="AL15" s="650"/>
      <c r="AM15" s="650"/>
      <c r="AN15" s="650"/>
      <c r="AO15" s="650"/>
      <c r="AP15" s="650"/>
      <c r="AQ15" s="650"/>
      <c r="AR15" s="650"/>
      <c r="AS15" s="650"/>
      <c r="AT15" s="650"/>
      <c r="AU15" s="650"/>
      <c r="AV15" s="651"/>
      <c r="AW15" s="359"/>
      <c r="AX15" s="359"/>
      <c r="AY15" s="359"/>
      <c r="AZ15" s="359"/>
      <c r="BA15" s="359"/>
      <c r="BB15" s="359"/>
      <c r="BC15" s="359"/>
      <c r="BD15" s="359"/>
      <c r="BE15" s="359"/>
      <c r="BF15" s="359"/>
      <c r="BG15" s="359"/>
      <c r="BH15" s="359"/>
      <c r="BI15" s="359"/>
      <c r="BJ15" s="359"/>
      <c r="BK15" s="359"/>
      <c r="BL15" s="359"/>
    </row>
    <row r="16" spans="1:64" s="44" customFormat="1" ht="14.25" customHeight="1" thickBot="1">
      <c r="A16" s="738"/>
      <c r="B16" s="187" t="s">
        <v>491</v>
      </c>
      <c r="C16" s="37" t="s">
        <v>9</v>
      </c>
      <c r="D16" s="47">
        <v>900</v>
      </c>
      <c r="E16" s="47">
        <v>1642</v>
      </c>
      <c r="F16" s="47">
        <v>780</v>
      </c>
      <c r="G16" s="47">
        <v>550</v>
      </c>
      <c r="H16" s="47">
        <v>800</v>
      </c>
      <c r="I16" s="47">
        <v>890</v>
      </c>
      <c r="J16" s="47"/>
      <c r="K16" s="47"/>
      <c r="L16" s="47"/>
      <c r="M16" s="47"/>
      <c r="N16" s="47"/>
      <c r="O16" s="47"/>
      <c r="P16" s="47"/>
      <c r="Q16" s="47"/>
      <c r="R16" s="47"/>
      <c r="S16" s="47"/>
      <c r="T16" s="47"/>
      <c r="U16" s="47"/>
      <c r="V16" s="47"/>
      <c r="W16" s="47"/>
      <c r="X16" s="47"/>
      <c r="Y16" s="47"/>
      <c r="Z16" s="649"/>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1"/>
      <c r="AW16" s="359"/>
      <c r="AX16" s="359"/>
      <c r="AY16" s="359"/>
      <c r="AZ16" s="359"/>
      <c r="BA16" s="359"/>
      <c r="BB16" s="359"/>
      <c r="BC16" s="359"/>
      <c r="BD16" s="359"/>
      <c r="BE16" s="359"/>
      <c r="BF16" s="359"/>
      <c r="BG16" s="359"/>
      <c r="BH16" s="359"/>
      <c r="BI16" s="359"/>
      <c r="BJ16" s="359"/>
      <c r="BK16" s="359"/>
      <c r="BL16" s="359"/>
    </row>
    <row r="17" spans="1:64" s="44" customFormat="1" ht="14.25" customHeight="1" thickBot="1">
      <c r="A17" s="737"/>
      <c r="B17" s="191">
        <v>2058910</v>
      </c>
      <c r="C17" s="38" t="s">
        <v>126</v>
      </c>
      <c r="D17" s="52">
        <f>IF(D15*D16=0,"",(D15*D16))</f>
        <v>492300</v>
      </c>
      <c r="E17" s="52">
        <f t="shared" ref="E17:AV17" si="0">IF(E15*E16=0,"",(E15*E16))</f>
        <v>574700</v>
      </c>
      <c r="F17" s="52">
        <f t="shared" si="0"/>
        <v>273000</v>
      </c>
      <c r="G17" s="52">
        <f t="shared" si="0"/>
        <v>192500</v>
      </c>
      <c r="H17" s="52">
        <f t="shared" si="0"/>
        <v>229600</v>
      </c>
      <c r="I17" s="52">
        <f t="shared" si="0"/>
        <v>266110</v>
      </c>
      <c r="J17" s="52" t="str">
        <f t="shared" si="0"/>
        <v/>
      </c>
      <c r="K17" s="52" t="str">
        <f t="shared" si="0"/>
        <v/>
      </c>
      <c r="L17" s="52" t="str">
        <f t="shared" si="0"/>
        <v/>
      </c>
      <c r="M17" s="52" t="str">
        <f t="shared" si="0"/>
        <v/>
      </c>
      <c r="N17" s="52" t="str">
        <f t="shared" si="0"/>
        <v/>
      </c>
      <c r="O17" s="52" t="str">
        <f t="shared" si="0"/>
        <v/>
      </c>
      <c r="P17" s="52" t="str">
        <f t="shared" si="0"/>
        <v/>
      </c>
      <c r="Q17" s="52" t="str">
        <f t="shared" si="0"/>
        <v/>
      </c>
      <c r="R17" s="52" t="str">
        <f t="shared" si="0"/>
        <v/>
      </c>
      <c r="S17" s="52" t="str">
        <f t="shared" si="0"/>
        <v/>
      </c>
      <c r="T17" s="52" t="str">
        <f t="shared" si="0"/>
        <v/>
      </c>
      <c r="U17" s="52" t="str">
        <f t="shared" si="0"/>
        <v/>
      </c>
      <c r="V17" s="52" t="str">
        <f t="shared" si="0"/>
        <v/>
      </c>
      <c r="W17" s="52" t="str">
        <f t="shared" si="0"/>
        <v/>
      </c>
      <c r="X17" s="52" t="str">
        <f t="shared" si="0"/>
        <v/>
      </c>
      <c r="Y17" s="52" t="str">
        <f t="shared" si="0"/>
        <v/>
      </c>
      <c r="Z17" s="65" t="str">
        <f t="shared" si="0"/>
        <v/>
      </c>
      <c r="AA17" s="66" t="str">
        <f t="shared" si="0"/>
        <v/>
      </c>
      <c r="AB17" s="66" t="str">
        <f t="shared" si="0"/>
        <v/>
      </c>
      <c r="AC17" s="66" t="str">
        <f t="shared" si="0"/>
        <v/>
      </c>
      <c r="AD17" s="66" t="str">
        <f t="shared" si="0"/>
        <v/>
      </c>
      <c r="AE17" s="66" t="str">
        <f t="shared" si="0"/>
        <v/>
      </c>
      <c r="AF17" s="66" t="str">
        <f t="shared" si="0"/>
        <v/>
      </c>
      <c r="AG17" s="66" t="str">
        <f t="shared" si="0"/>
        <v/>
      </c>
      <c r="AH17" s="66" t="str">
        <f t="shared" si="0"/>
        <v/>
      </c>
      <c r="AI17" s="66" t="str">
        <f t="shared" si="0"/>
        <v/>
      </c>
      <c r="AJ17" s="66" t="str">
        <f t="shared" si="0"/>
        <v/>
      </c>
      <c r="AK17" s="66" t="str">
        <f t="shared" si="0"/>
        <v/>
      </c>
      <c r="AL17" s="66" t="str">
        <f t="shared" si="0"/>
        <v/>
      </c>
      <c r="AM17" s="66" t="str">
        <f t="shared" si="0"/>
        <v/>
      </c>
      <c r="AN17" s="66" t="str">
        <f t="shared" si="0"/>
        <v/>
      </c>
      <c r="AO17" s="66" t="str">
        <f t="shared" si="0"/>
        <v/>
      </c>
      <c r="AP17" s="66" t="str">
        <f t="shared" si="0"/>
        <v/>
      </c>
      <c r="AQ17" s="66" t="str">
        <f t="shared" si="0"/>
        <v/>
      </c>
      <c r="AR17" s="66" t="str">
        <f t="shared" si="0"/>
        <v/>
      </c>
      <c r="AS17" s="66" t="str">
        <f t="shared" si="0"/>
        <v/>
      </c>
      <c r="AT17" s="66" t="str">
        <f t="shared" si="0"/>
        <v/>
      </c>
      <c r="AU17" s="66" t="str">
        <f t="shared" si="0"/>
        <v/>
      </c>
      <c r="AV17" s="67" t="str">
        <f t="shared" si="0"/>
        <v/>
      </c>
      <c r="AW17" s="359"/>
      <c r="AX17" s="359"/>
      <c r="AY17" s="359"/>
      <c r="AZ17" s="359"/>
      <c r="BA17" s="359"/>
      <c r="BB17" s="359"/>
      <c r="BC17" s="359"/>
      <c r="BD17" s="359"/>
      <c r="BE17" s="359"/>
      <c r="BF17" s="359"/>
      <c r="BG17" s="359"/>
      <c r="BH17" s="359"/>
      <c r="BI17" s="359"/>
      <c r="BJ17" s="359"/>
      <c r="BK17" s="359"/>
      <c r="BL17" s="359"/>
    </row>
    <row r="18" spans="1:64" s="44" customFormat="1" ht="60" customHeight="1">
      <c r="A18" s="744" t="s">
        <v>3</v>
      </c>
      <c r="B18" s="178"/>
      <c r="C18" s="181" t="s">
        <v>124</v>
      </c>
      <c r="D18" s="777" t="str">
        <f>IF($G$9="Ja (anbefales)","Ekstern evaluator understøtter projektets effekstyring. Der bidrages med efterkvalificering, vejledning i effektstyring samt outcomemåling (anbefales af sekretariatet)","[Felt reservet til ekstern evaluator]")</f>
        <v>Ekstern evaluator understøtter projektets effekstyring. Der bidrages med efterkvalificering, vejledning i effektstyring samt outcomemåling (anbefales af sekretariatet)</v>
      </c>
      <c r="E18" s="652" t="s">
        <v>152</v>
      </c>
      <c r="F18" s="652" t="s">
        <v>483</v>
      </c>
      <c r="G18" s="652" t="s">
        <v>484</v>
      </c>
      <c r="H18" s="652" t="s">
        <v>485</v>
      </c>
      <c r="I18" s="49"/>
      <c r="J18" s="49"/>
      <c r="K18" s="49"/>
      <c r="L18" s="49"/>
      <c r="M18" s="49"/>
      <c r="N18" s="49"/>
      <c r="O18" s="49"/>
      <c r="P18" s="49"/>
      <c r="Q18" s="49"/>
      <c r="R18" s="49"/>
      <c r="S18" s="49"/>
      <c r="T18" s="49"/>
      <c r="U18" s="49"/>
      <c r="V18" s="49"/>
      <c r="W18" s="49"/>
      <c r="X18" s="49"/>
      <c r="Y18" s="49"/>
      <c r="Z18" s="649"/>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1"/>
      <c r="AW18" s="359"/>
      <c r="AX18" s="359"/>
      <c r="AY18" s="359"/>
      <c r="AZ18" s="359"/>
      <c r="BA18" s="359"/>
      <c r="BB18" s="359"/>
      <c r="BC18" s="359"/>
      <c r="BD18" s="359"/>
      <c r="BE18" s="359"/>
      <c r="BF18" s="359"/>
      <c r="BG18" s="359"/>
      <c r="BH18" s="359"/>
      <c r="BI18" s="359"/>
      <c r="BJ18" s="359"/>
      <c r="BK18" s="359"/>
      <c r="BL18" s="359"/>
    </row>
    <row r="19" spans="1:64" s="44" customFormat="1" ht="14.25" customHeight="1">
      <c r="A19" s="744"/>
      <c r="B19" s="179"/>
      <c r="C19" s="182" t="s">
        <v>125</v>
      </c>
      <c r="D19" s="778"/>
      <c r="E19" s="47">
        <v>750</v>
      </c>
      <c r="F19" s="47">
        <v>970</v>
      </c>
      <c r="G19" s="47">
        <v>1500</v>
      </c>
      <c r="H19" s="47">
        <v>1100</v>
      </c>
      <c r="I19" s="47"/>
      <c r="J19" s="47"/>
      <c r="K19" s="47"/>
      <c r="L19" s="47"/>
      <c r="M19" s="47"/>
      <c r="N19" s="47"/>
      <c r="O19" s="47"/>
      <c r="P19" s="47"/>
      <c r="Q19" s="47"/>
      <c r="R19" s="47"/>
      <c r="S19" s="47"/>
      <c r="T19" s="47"/>
      <c r="U19" s="47"/>
      <c r="V19" s="47"/>
      <c r="W19" s="47"/>
      <c r="X19" s="47"/>
      <c r="Y19" s="47"/>
      <c r="Z19" s="649"/>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1"/>
      <c r="AW19" s="359"/>
      <c r="AX19" s="359"/>
      <c r="AY19" s="359"/>
      <c r="AZ19" s="359"/>
      <c r="BA19" s="359"/>
      <c r="BB19" s="359"/>
      <c r="BC19" s="359"/>
      <c r="BD19" s="359"/>
      <c r="BE19" s="359"/>
      <c r="BF19" s="359"/>
      <c r="BG19" s="359"/>
      <c r="BH19" s="359"/>
      <c r="BI19" s="359"/>
      <c r="BJ19" s="359"/>
      <c r="BK19" s="359"/>
      <c r="BL19" s="359"/>
    </row>
    <row r="20" spans="1:64" s="44" customFormat="1" ht="14.25" customHeight="1">
      <c r="A20" s="744"/>
      <c r="B20" s="179"/>
      <c r="C20" s="182" t="s">
        <v>9</v>
      </c>
      <c r="D20" s="779"/>
      <c r="E20" s="47">
        <v>75</v>
      </c>
      <c r="F20" s="47">
        <v>50</v>
      </c>
      <c r="G20" s="47">
        <v>45</v>
      </c>
      <c r="H20" s="47">
        <v>87</v>
      </c>
      <c r="I20" s="47"/>
      <c r="J20" s="47"/>
      <c r="K20" s="47"/>
      <c r="L20" s="47"/>
      <c r="M20" s="47"/>
      <c r="N20" s="47"/>
      <c r="O20" s="47"/>
      <c r="P20" s="47"/>
      <c r="Q20" s="47"/>
      <c r="R20" s="47"/>
      <c r="S20" s="47"/>
      <c r="T20" s="47"/>
      <c r="U20" s="47"/>
      <c r="V20" s="47"/>
      <c r="W20" s="47"/>
      <c r="X20" s="47"/>
      <c r="Y20" s="47"/>
      <c r="Z20" s="649"/>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1"/>
      <c r="AW20" s="359"/>
      <c r="AX20" s="359"/>
      <c r="AY20" s="359"/>
      <c r="AZ20" s="359"/>
      <c r="BA20" s="359"/>
      <c r="BB20" s="359"/>
      <c r="BC20" s="359"/>
      <c r="BD20" s="359"/>
      <c r="BE20" s="359"/>
      <c r="BF20" s="359"/>
      <c r="BG20" s="359"/>
      <c r="BH20" s="359"/>
      <c r="BI20" s="359"/>
      <c r="BJ20" s="359"/>
      <c r="BK20" s="359"/>
      <c r="BL20" s="359"/>
    </row>
    <row r="21" spans="1:64" s="44" customFormat="1" ht="14.25" customHeight="1" thickBot="1">
      <c r="A21" s="744"/>
      <c r="B21" s="180">
        <v>295950</v>
      </c>
      <c r="C21" s="183" t="s">
        <v>126</v>
      </c>
      <c r="D21" s="51">
        <v>70000</v>
      </c>
      <c r="E21" s="51">
        <f t="shared" ref="E21:AV21" si="1">IF(E19*E20=0,"",(E19*E20))</f>
        <v>56250</v>
      </c>
      <c r="F21" s="51">
        <f t="shared" si="1"/>
        <v>48500</v>
      </c>
      <c r="G21" s="51">
        <f t="shared" si="1"/>
        <v>67500</v>
      </c>
      <c r="H21" s="51">
        <f t="shared" si="1"/>
        <v>95700</v>
      </c>
      <c r="I21" s="51" t="str">
        <f t="shared" si="1"/>
        <v/>
      </c>
      <c r="J21" s="51" t="str">
        <f t="shared" si="1"/>
        <v/>
      </c>
      <c r="K21" s="51" t="str">
        <f t="shared" si="1"/>
        <v/>
      </c>
      <c r="L21" s="51" t="str">
        <f t="shared" si="1"/>
        <v/>
      </c>
      <c r="M21" s="51" t="str">
        <f t="shared" si="1"/>
        <v/>
      </c>
      <c r="N21" s="51" t="str">
        <f t="shared" si="1"/>
        <v/>
      </c>
      <c r="O21" s="51" t="str">
        <f t="shared" si="1"/>
        <v/>
      </c>
      <c r="P21" s="51" t="str">
        <f t="shared" si="1"/>
        <v/>
      </c>
      <c r="Q21" s="51" t="str">
        <f t="shared" si="1"/>
        <v/>
      </c>
      <c r="R21" s="51" t="str">
        <f t="shared" si="1"/>
        <v/>
      </c>
      <c r="S21" s="51" t="str">
        <f t="shared" si="1"/>
        <v/>
      </c>
      <c r="T21" s="51" t="str">
        <f t="shared" si="1"/>
        <v/>
      </c>
      <c r="U21" s="51" t="str">
        <f t="shared" si="1"/>
        <v/>
      </c>
      <c r="V21" s="51" t="str">
        <f t="shared" si="1"/>
        <v/>
      </c>
      <c r="W21" s="51" t="str">
        <f t="shared" si="1"/>
        <v/>
      </c>
      <c r="X21" s="51" t="str">
        <f t="shared" si="1"/>
        <v/>
      </c>
      <c r="Y21" s="51" t="str">
        <f t="shared" si="1"/>
        <v/>
      </c>
      <c r="Z21" s="65" t="str">
        <f t="shared" si="1"/>
        <v/>
      </c>
      <c r="AA21" s="66" t="str">
        <f t="shared" si="1"/>
        <v/>
      </c>
      <c r="AB21" s="66" t="str">
        <f t="shared" si="1"/>
        <v/>
      </c>
      <c r="AC21" s="66" t="str">
        <f t="shared" si="1"/>
        <v/>
      </c>
      <c r="AD21" s="66" t="str">
        <f t="shared" si="1"/>
        <v/>
      </c>
      <c r="AE21" s="66" t="str">
        <f t="shared" si="1"/>
        <v/>
      </c>
      <c r="AF21" s="66" t="str">
        <f t="shared" si="1"/>
        <v/>
      </c>
      <c r="AG21" s="66" t="str">
        <f t="shared" si="1"/>
        <v/>
      </c>
      <c r="AH21" s="66" t="str">
        <f t="shared" si="1"/>
        <v/>
      </c>
      <c r="AI21" s="66" t="str">
        <f t="shared" si="1"/>
        <v/>
      </c>
      <c r="AJ21" s="66" t="str">
        <f t="shared" si="1"/>
        <v/>
      </c>
      <c r="AK21" s="66" t="str">
        <f t="shared" si="1"/>
        <v/>
      </c>
      <c r="AL21" s="66" t="str">
        <f t="shared" si="1"/>
        <v/>
      </c>
      <c r="AM21" s="66" t="str">
        <f t="shared" si="1"/>
        <v/>
      </c>
      <c r="AN21" s="66" t="str">
        <f t="shared" si="1"/>
        <v/>
      </c>
      <c r="AO21" s="66" t="str">
        <f t="shared" si="1"/>
        <v/>
      </c>
      <c r="AP21" s="66" t="str">
        <f t="shared" si="1"/>
        <v/>
      </c>
      <c r="AQ21" s="66" t="str">
        <f t="shared" si="1"/>
        <v/>
      </c>
      <c r="AR21" s="66" t="str">
        <f t="shared" si="1"/>
        <v/>
      </c>
      <c r="AS21" s="66" t="str">
        <f t="shared" si="1"/>
        <v/>
      </c>
      <c r="AT21" s="66" t="str">
        <f t="shared" si="1"/>
        <v/>
      </c>
      <c r="AU21" s="66" t="str">
        <f t="shared" si="1"/>
        <v/>
      </c>
      <c r="AV21" s="67" t="str">
        <f t="shared" si="1"/>
        <v/>
      </c>
      <c r="AW21" s="359"/>
      <c r="AX21" s="359"/>
      <c r="AY21" s="359"/>
      <c r="AZ21" s="359"/>
      <c r="BA21" s="359"/>
      <c r="BB21" s="359"/>
      <c r="BC21" s="359"/>
      <c r="BD21" s="359"/>
      <c r="BE21" s="359"/>
      <c r="BF21" s="359"/>
      <c r="BG21" s="359"/>
      <c r="BH21" s="359"/>
      <c r="BI21" s="359"/>
      <c r="BJ21" s="359"/>
      <c r="BK21" s="359"/>
      <c r="BL21" s="359"/>
    </row>
    <row r="22" spans="1:64" s="44" customFormat="1" ht="50.1" customHeight="1" thickBot="1">
      <c r="A22" s="735" t="s">
        <v>56</v>
      </c>
      <c r="B22" s="185"/>
      <c r="C22" s="39" t="s">
        <v>124</v>
      </c>
      <c r="D22" s="645" t="s">
        <v>153</v>
      </c>
      <c r="E22" s="645" t="s">
        <v>168</v>
      </c>
      <c r="F22" s="645" t="s">
        <v>154</v>
      </c>
      <c r="G22" s="645" t="s">
        <v>486</v>
      </c>
      <c r="H22" s="48"/>
      <c r="I22" s="48"/>
      <c r="J22" s="48"/>
      <c r="K22" s="48"/>
      <c r="L22" s="48"/>
      <c r="M22" s="48"/>
      <c r="N22" s="48"/>
      <c r="O22" s="48"/>
      <c r="P22" s="48"/>
      <c r="Q22" s="48"/>
      <c r="R22" s="48"/>
      <c r="S22" s="48"/>
      <c r="T22" s="48"/>
      <c r="U22" s="48"/>
      <c r="V22" s="48"/>
      <c r="W22" s="48"/>
      <c r="X22" s="48"/>
      <c r="Y22" s="48"/>
      <c r="Z22" s="649"/>
      <c r="AA22" s="650"/>
      <c r="AB22" s="650"/>
      <c r="AC22" s="650"/>
      <c r="AD22" s="650"/>
      <c r="AE22" s="650"/>
      <c r="AF22" s="650"/>
      <c r="AG22" s="650"/>
      <c r="AH22" s="650"/>
      <c r="AI22" s="650"/>
      <c r="AJ22" s="650"/>
      <c r="AK22" s="650"/>
      <c r="AL22" s="650"/>
      <c r="AM22" s="650"/>
      <c r="AN22" s="650"/>
      <c r="AO22" s="650"/>
      <c r="AP22" s="650"/>
      <c r="AQ22" s="650"/>
      <c r="AR22" s="650"/>
      <c r="AS22" s="650"/>
      <c r="AT22" s="650"/>
      <c r="AU22" s="650"/>
      <c r="AV22" s="651"/>
      <c r="AW22" s="359"/>
      <c r="AX22" s="359"/>
      <c r="AY22" s="359"/>
      <c r="AZ22" s="359"/>
      <c r="BA22" s="359"/>
      <c r="BB22" s="359"/>
      <c r="BC22" s="359"/>
      <c r="BD22" s="359"/>
      <c r="BE22" s="359"/>
      <c r="BF22" s="359"/>
      <c r="BG22" s="359"/>
      <c r="BH22" s="359"/>
      <c r="BI22" s="359"/>
      <c r="BJ22" s="359"/>
      <c r="BK22" s="359"/>
      <c r="BL22" s="359"/>
    </row>
    <row r="23" spans="1:64" ht="14.25" customHeight="1" thickBot="1">
      <c r="A23" s="735"/>
      <c r="B23" s="179">
        <v>228000</v>
      </c>
      <c r="C23" s="38" t="s">
        <v>126</v>
      </c>
      <c r="D23" s="50">
        <v>45000</v>
      </c>
      <c r="E23" s="50">
        <v>8000</v>
      </c>
      <c r="F23" s="50">
        <v>150000</v>
      </c>
      <c r="G23" s="50">
        <v>25000</v>
      </c>
      <c r="H23" s="50"/>
      <c r="I23" s="50"/>
      <c r="J23" s="50"/>
      <c r="K23" s="50"/>
      <c r="L23" s="50"/>
      <c r="M23" s="50"/>
      <c r="N23" s="50"/>
      <c r="O23" s="50"/>
      <c r="P23" s="50"/>
      <c r="Q23" s="50"/>
      <c r="R23" s="50"/>
      <c r="S23" s="50"/>
      <c r="T23" s="50"/>
      <c r="U23" s="50"/>
      <c r="V23" s="50"/>
      <c r="W23" s="50"/>
      <c r="X23" s="50"/>
      <c r="Y23" s="50"/>
      <c r="Z23" s="649"/>
      <c r="AA23" s="650"/>
      <c r="AB23" s="650"/>
      <c r="AC23" s="650"/>
      <c r="AD23" s="650"/>
      <c r="AE23" s="650"/>
      <c r="AF23" s="650"/>
      <c r="AG23" s="650"/>
      <c r="AH23" s="650"/>
      <c r="AI23" s="650"/>
      <c r="AJ23" s="650"/>
      <c r="AK23" s="650"/>
      <c r="AL23" s="650"/>
      <c r="AM23" s="650"/>
      <c r="AN23" s="650"/>
      <c r="AO23" s="650"/>
      <c r="AP23" s="650"/>
      <c r="AQ23" s="650"/>
      <c r="AR23" s="650"/>
      <c r="AS23" s="650"/>
      <c r="AT23" s="650"/>
      <c r="AU23" s="650"/>
      <c r="AV23" s="651"/>
      <c r="AW23" s="353"/>
      <c r="AX23" s="353"/>
      <c r="AY23" s="353"/>
      <c r="AZ23" s="353"/>
      <c r="BA23" s="353"/>
      <c r="BB23" s="353"/>
      <c r="BC23" s="353"/>
      <c r="BD23" s="353"/>
      <c r="BE23" s="353"/>
      <c r="BF23" s="353"/>
      <c r="BG23" s="353"/>
      <c r="BH23" s="353"/>
      <c r="BI23" s="353"/>
      <c r="BJ23" s="353"/>
      <c r="BK23" s="353"/>
      <c r="BL23" s="353"/>
    </row>
    <row r="24" spans="1:64" ht="50.1" customHeight="1" thickBot="1">
      <c r="A24" s="735" t="s">
        <v>24</v>
      </c>
      <c r="B24" s="185"/>
      <c r="C24" s="39" t="s">
        <v>124</v>
      </c>
      <c r="D24" s="48" t="s">
        <v>487</v>
      </c>
      <c r="E24" s="48"/>
      <c r="F24" s="48"/>
      <c r="G24" s="48"/>
      <c r="H24" s="48"/>
      <c r="I24" s="48"/>
      <c r="J24" s="48"/>
      <c r="K24" s="48"/>
      <c r="L24" s="48"/>
      <c r="M24" s="48"/>
      <c r="N24" s="48"/>
      <c r="O24" s="48"/>
      <c r="P24" s="48"/>
      <c r="Q24" s="48"/>
      <c r="R24" s="48"/>
      <c r="S24" s="48"/>
      <c r="T24" s="48"/>
      <c r="U24" s="48"/>
      <c r="V24" s="48"/>
      <c r="W24" s="48"/>
      <c r="X24" s="48"/>
      <c r="Y24" s="48"/>
      <c r="Z24" s="649"/>
      <c r="AA24" s="650"/>
      <c r="AB24" s="650"/>
      <c r="AC24" s="650"/>
      <c r="AD24" s="650"/>
      <c r="AE24" s="650"/>
      <c r="AF24" s="650"/>
      <c r="AG24" s="650"/>
      <c r="AH24" s="650"/>
      <c r="AI24" s="650"/>
      <c r="AJ24" s="650"/>
      <c r="AK24" s="650"/>
      <c r="AL24" s="650"/>
      <c r="AM24" s="650"/>
      <c r="AN24" s="650"/>
      <c r="AO24" s="650"/>
      <c r="AP24" s="650"/>
      <c r="AQ24" s="650"/>
      <c r="AR24" s="650"/>
      <c r="AS24" s="650"/>
      <c r="AT24" s="650"/>
      <c r="AU24" s="650"/>
      <c r="AV24" s="651"/>
      <c r="AW24" s="353"/>
      <c r="AX24" s="353"/>
      <c r="AY24" s="353"/>
      <c r="AZ24" s="353"/>
      <c r="BA24" s="353"/>
      <c r="BB24" s="353"/>
      <c r="BC24" s="353"/>
      <c r="BD24" s="353"/>
      <c r="BE24" s="353"/>
      <c r="BF24" s="353"/>
      <c r="BG24" s="353"/>
      <c r="BH24" s="353"/>
      <c r="BI24" s="353"/>
      <c r="BJ24" s="353"/>
      <c r="BK24" s="353"/>
      <c r="BL24" s="353"/>
    </row>
    <row r="25" spans="1:64" ht="14.25" customHeight="1" thickBot="1">
      <c r="A25" s="735"/>
      <c r="B25" s="179">
        <v>117500</v>
      </c>
      <c r="C25" s="40" t="s">
        <v>126</v>
      </c>
      <c r="D25" s="50">
        <v>100000</v>
      </c>
      <c r="E25" s="50"/>
      <c r="F25" s="50"/>
      <c r="G25" s="50"/>
      <c r="H25" s="50"/>
      <c r="I25" s="50"/>
      <c r="J25" s="50"/>
      <c r="K25" s="50"/>
      <c r="L25" s="50"/>
      <c r="M25" s="50"/>
      <c r="N25" s="50"/>
      <c r="O25" s="50"/>
      <c r="P25" s="50"/>
      <c r="Q25" s="50"/>
      <c r="R25" s="50"/>
      <c r="S25" s="50"/>
      <c r="T25" s="50"/>
      <c r="U25" s="50"/>
      <c r="V25" s="50"/>
      <c r="W25" s="50"/>
      <c r="X25" s="50"/>
      <c r="Y25" s="50"/>
      <c r="Z25" s="649"/>
      <c r="AA25" s="650"/>
      <c r="AB25" s="650"/>
      <c r="AC25" s="650"/>
      <c r="AD25" s="650"/>
      <c r="AE25" s="650"/>
      <c r="AF25" s="650"/>
      <c r="AG25" s="650"/>
      <c r="AH25" s="650"/>
      <c r="AI25" s="650"/>
      <c r="AJ25" s="650"/>
      <c r="AK25" s="650"/>
      <c r="AL25" s="650"/>
      <c r="AM25" s="650"/>
      <c r="AN25" s="650"/>
      <c r="AO25" s="650"/>
      <c r="AP25" s="650"/>
      <c r="AQ25" s="650"/>
      <c r="AR25" s="650"/>
      <c r="AS25" s="650"/>
      <c r="AT25" s="650"/>
      <c r="AU25" s="650"/>
      <c r="AV25" s="651"/>
      <c r="AW25" s="353"/>
      <c r="AX25" s="353"/>
      <c r="AY25" s="353"/>
      <c r="AZ25" s="353"/>
      <c r="BA25" s="353"/>
      <c r="BB25" s="353"/>
      <c r="BC25" s="353"/>
      <c r="BD25" s="353"/>
      <c r="BE25" s="353"/>
      <c r="BF25" s="353"/>
      <c r="BG25" s="353"/>
      <c r="BH25" s="353"/>
      <c r="BI25" s="353"/>
      <c r="BJ25" s="353"/>
      <c r="BK25" s="353"/>
      <c r="BL25" s="353"/>
    </row>
    <row r="26" spans="1:64" ht="50.1" customHeight="1">
      <c r="A26" s="736" t="s">
        <v>149</v>
      </c>
      <c r="B26" s="185"/>
      <c r="C26" s="39" t="s">
        <v>173</v>
      </c>
      <c r="D26" s="653" t="s">
        <v>488</v>
      </c>
      <c r="E26" s="653"/>
      <c r="F26" s="653"/>
      <c r="G26" s="653"/>
      <c r="H26" s="653"/>
      <c r="I26" s="653"/>
      <c r="J26" s="653"/>
      <c r="K26" s="653"/>
      <c r="L26" s="653"/>
      <c r="M26" s="653"/>
      <c r="N26" s="653"/>
      <c r="O26" s="653"/>
      <c r="P26" s="653"/>
      <c r="Q26" s="653"/>
      <c r="R26" s="653"/>
      <c r="S26" s="653"/>
      <c r="T26" s="653"/>
      <c r="U26" s="653"/>
      <c r="V26" s="653"/>
      <c r="W26" s="653"/>
      <c r="X26" s="653"/>
      <c r="Y26" s="653"/>
      <c r="Z26" s="654"/>
      <c r="AA26" s="655"/>
      <c r="AB26" s="655"/>
      <c r="AC26" s="655"/>
      <c r="AD26" s="655"/>
      <c r="AE26" s="655"/>
      <c r="AF26" s="655"/>
      <c r="AG26" s="655"/>
      <c r="AH26" s="655"/>
      <c r="AI26" s="655"/>
      <c r="AJ26" s="655"/>
      <c r="AK26" s="655"/>
      <c r="AL26" s="655"/>
      <c r="AM26" s="655"/>
      <c r="AN26" s="655"/>
      <c r="AO26" s="655"/>
      <c r="AP26" s="655"/>
      <c r="AQ26" s="655"/>
      <c r="AR26" s="655"/>
      <c r="AS26" s="655"/>
      <c r="AT26" s="655"/>
      <c r="AU26" s="655"/>
      <c r="AV26" s="656"/>
      <c r="AW26" s="353"/>
      <c r="AX26" s="353"/>
      <c r="AY26" s="353"/>
      <c r="AZ26" s="353"/>
      <c r="BA26" s="353"/>
      <c r="BB26" s="353"/>
      <c r="BC26" s="353"/>
      <c r="BD26" s="353"/>
      <c r="BE26" s="353"/>
      <c r="BF26" s="353"/>
      <c r="BG26" s="353"/>
      <c r="BH26" s="353"/>
      <c r="BI26" s="353"/>
      <c r="BJ26" s="353"/>
      <c r="BK26" s="353"/>
      <c r="BL26" s="353"/>
    </row>
    <row r="27" spans="1:64" ht="14.25" customHeight="1" thickBot="1">
      <c r="A27" s="737"/>
      <c r="B27" s="630">
        <v>31500</v>
      </c>
      <c r="C27" s="76" t="s">
        <v>149</v>
      </c>
      <c r="D27" s="657">
        <v>31600</v>
      </c>
      <c r="E27" s="658"/>
      <c r="F27" s="658"/>
      <c r="G27" s="658"/>
      <c r="H27" s="658"/>
      <c r="I27" s="658"/>
      <c r="J27" s="658"/>
      <c r="K27" s="658"/>
      <c r="L27" s="658"/>
      <c r="M27" s="658"/>
      <c r="N27" s="658"/>
      <c r="O27" s="658"/>
      <c r="P27" s="658"/>
      <c r="Q27" s="658"/>
      <c r="R27" s="658"/>
      <c r="S27" s="658"/>
      <c r="T27" s="658"/>
      <c r="U27" s="658"/>
      <c r="V27" s="658"/>
      <c r="W27" s="658"/>
      <c r="X27" s="658"/>
      <c r="Y27" s="658"/>
      <c r="Z27" s="649"/>
      <c r="AA27" s="650"/>
      <c r="AB27" s="650"/>
      <c r="AC27" s="650"/>
      <c r="AD27" s="650"/>
      <c r="AE27" s="650"/>
      <c r="AF27" s="650"/>
      <c r="AG27" s="650"/>
      <c r="AH27" s="650"/>
      <c r="AI27" s="650"/>
      <c r="AJ27" s="650"/>
      <c r="AK27" s="650"/>
      <c r="AL27" s="650"/>
      <c r="AM27" s="650"/>
      <c r="AN27" s="650"/>
      <c r="AO27" s="650"/>
      <c r="AP27" s="650"/>
      <c r="AQ27" s="650"/>
      <c r="AR27" s="650"/>
      <c r="AS27" s="650"/>
      <c r="AT27" s="650"/>
      <c r="AU27" s="650"/>
      <c r="AV27" s="651"/>
      <c r="AW27" s="353"/>
      <c r="AX27" s="353"/>
      <c r="AY27" s="353"/>
      <c r="AZ27" s="353"/>
      <c r="BA27" s="353"/>
      <c r="BB27" s="353"/>
      <c r="BC27" s="353"/>
      <c r="BD27" s="353"/>
      <c r="BE27" s="353"/>
      <c r="BF27" s="353"/>
      <c r="BG27" s="353"/>
      <c r="BH27" s="353"/>
      <c r="BI27" s="353"/>
      <c r="BJ27" s="353"/>
      <c r="BK27" s="353"/>
      <c r="BL27" s="353"/>
    </row>
    <row r="28" spans="1:64" ht="50.1" customHeight="1">
      <c r="A28" s="736" t="s">
        <v>10</v>
      </c>
      <c r="B28" s="185"/>
      <c r="C28" s="74" t="s">
        <v>124</v>
      </c>
      <c r="D28" s="653" t="s">
        <v>489</v>
      </c>
      <c r="E28" s="653"/>
      <c r="F28" s="653"/>
      <c r="G28" s="653"/>
      <c r="H28" s="653"/>
      <c r="I28" s="653"/>
      <c r="J28" s="653"/>
      <c r="K28" s="653"/>
      <c r="L28" s="653"/>
      <c r="M28" s="653"/>
      <c r="N28" s="653"/>
      <c r="O28" s="653"/>
      <c r="P28" s="653"/>
      <c r="Q28" s="653"/>
      <c r="R28" s="653"/>
      <c r="S28" s="653"/>
      <c r="T28" s="653"/>
      <c r="U28" s="653"/>
      <c r="V28" s="653"/>
      <c r="W28" s="653"/>
      <c r="X28" s="653"/>
      <c r="Y28" s="653"/>
      <c r="Z28" s="654"/>
      <c r="AA28" s="655"/>
      <c r="AB28" s="655"/>
      <c r="AC28" s="655"/>
      <c r="AD28" s="655"/>
      <c r="AE28" s="655"/>
      <c r="AF28" s="655"/>
      <c r="AG28" s="655"/>
      <c r="AH28" s="655"/>
      <c r="AI28" s="655"/>
      <c r="AJ28" s="655"/>
      <c r="AK28" s="655"/>
      <c r="AL28" s="655"/>
      <c r="AM28" s="655"/>
      <c r="AN28" s="655"/>
      <c r="AO28" s="655"/>
      <c r="AP28" s="655"/>
      <c r="AQ28" s="655"/>
      <c r="AR28" s="655"/>
      <c r="AS28" s="655"/>
      <c r="AT28" s="655"/>
      <c r="AU28" s="655"/>
      <c r="AV28" s="656"/>
      <c r="AW28" s="353"/>
      <c r="AX28" s="353"/>
      <c r="AY28" s="353"/>
      <c r="AZ28" s="353"/>
      <c r="BA28" s="353"/>
      <c r="BB28" s="353"/>
      <c r="BC28" s="353"/>
      <c r="BD28" s="353"/>
      <c r="BE28" s="353"/>
      <c r="BF28" s="353"/>
      <c r="BG28" s="353"/>
      <c r="BH28" s="353"/>
      <c r="BI28" s="353"/>
      <c r="BJ28" s="353"/>
      <c r="BK28" s="353"/>
      <c r="BL28" s="353"/>
    </row>
    <row r="29" spans="1:64" ht="14.25" customHeight="1" thickBot="1">
      <c r="A29" s="737"/>
      <c r="B29" s="630">
        <v>47000</v>
      </c>
      <c r="C29" s="38" t="s">
        <v>126</v>
      </c>
      <c r="D29" s="659">
        <v>60000</v>
      </c>
      <c r="E29" s="660"/>
      <c r="F29" s="660"/>
      <c r="G29" s="660"/>
      <c r="H29" s="660"/>
      <c r="I29" s="660"/>
      <c r="J29" s="660"/>
      <c r="K29" s="660"/>
      <c r="L29" s="660"/>
      <c r="M29" s="660"/>
      <c r="N29" s="660"/>
      <c r="O29" s="660"/>
      <c r="P29" s="660"/>
      <c r="Q29" s="660"/>
      <c r="R29" s="660"/>
      <c r="S29" s="660"/>
      <c r="T29" s="660"/>
      <c r="U29" s="660"/>
      <c r="V29" s="660"/>
      <c r="W29" s="660"/>
      <c r="X29" s="660"/>
      <c r="Y29" s="660"/>
      <c r="Z29" s="649"/>
      <c r="AA29" s="650"/>
      <c r="AB29" s="650"/>
      <c r="AC29" s="650"/>
      <c r="AD29" s="650"/>
      <c r="AE29" s="650"/>
      <c r="AF29" s="650"/>
      <c r="AG29" s="650"/>
      <c r="AH29" s="650"/>
      <c r="AI29" s="650"/>
      <c r="AJ29" s="650"/>
      <c r="AK29" s="650"/>
      <c r="AL29" s="650"/>
      <c r="AM29" s="650"/>
      <c r="AN29" s="650"/>
      <c r="AO29" s="650"/>
      <c r="AP29" s="650"/>
      <c r="AQ29" s="650"/>
      <c r="AR29" s="650"/>
      <c r="AS29" s="650"/>
      <c r="AT29" s="650"/>
      <c r="AU29" s="650"/>
      <c r="AV29" s="651"/>
      <c r="AW29" s="353"/>
      <c r="AX29" s="353"/>
      <c r="AY29" s="353"/>
      <c r="AZ29" s="353"/>
      <c r="BA29" s="353"/>
      <c r="BB29" s="353"/>
      <c r="BC29" s="353"/>
      <c r="BD29" s="353"/>
      <c r="BE29" s="353"/>
      <c r="BF29" s="353"/>
      <c r="BG29" s="353"/>
      <c r="BH29" s="353"/>
      <c r="BI29" s="353"/>
      <c r="BJ29" s="353"/>
      <c r="BK29" s="353"/>
      <c r="BL29" s="353"/>
    </row>
    <row r="30" spans="1:64" ht="50.1" customHeight="1" thickBot="1">
      <c r="A30" s="735" t="s">
        <v>55</v>
      </c>
      <c r="B30" s="185"/>
      <c r="C30" s="41" t="s">
        <v>124</v>
      </c>
      <c r="D30" s="48" t="s">
        <v>490</v>
      </c>
      <c r="E30" s="48"/>
      <c r="F30" s="48"/>
      <c r="G30" s="48"/>
      <c r="H30" s="48"/>
      <c r="I30" s="48"/>
      <c r="J30" s="48"/>
      <c r="K30" s="48"/>
      <c r="L30" s="48"/>
      <c r="M30" s="48"/>
      <c r="N30" s="48"/>
      <c r="O30" s="48"/>
      <c r="P30" s="48"/>
      <c r="Q30" s="48"/>
      <c r="R30" s="48"/>
      <c r="S30" s="48"/>
      <c r="T30" s="48"/>
      <c r="U30" s="48"/>
      <c r="V30" s="48"/>
      <c r="W30" s="48"/>
      <c r="X30" s="48"/>
      <c r="Y30" s="48"/>
      <c r="Z30" s="649"/>
      <c r="AA30" s="650"/>
      <c r="AB30" s="650"/>
      <c r="AC30" s="650"/>
      <c r="AD30" s="650"/>
      <c r="AE30" s="650"/>
      <c r="AF30" s="650"/>
      <c r="AG30" s="650"/>
      <c r="AH30" s="650"/>
      <c r="AI30" s="650"/>
      <c r="AJ30" s="650"/>
      <c r="AK30" s="650"/>
      <c r="AL30" s="650"/>
      <c r="AM30" s="650"/>
      <c r="AN30" s="650"/>
      <c r="AO30" s="650"/>
      <c r="AP30" s="650"/>
      <c r="AQ30" s="650"/>
      <c r="AR30" s="650"/>
      <c r="AS30" s="650"/>
      <c r="AT30" s="650"/>
      <c r="AU30" s="650"/>
      <c r="AV30" s="651"/>
      <c r="AW30" s="353"/>
      <c r="AX30" s="353"/>
      <c r="AY30" s="353"/>
      <c r="AZ30" s="353"/>
      <c r="BA30" s="353"/>
      <c r="BB30" s="353"/>
      <c r="BC30" s="353"/>
      <c r="BD30" s="353"/>
      <c r="BE30" s="353"/>
      <c r="BF30" s="353"/>
      <c r="BG30" s="353"/>
      <c r="BH30" s="353"/>
      <c r="BI30" s="353"/>
      <c r="BJ30" s="353"/>
      <c r="BK30" s="353"/>
      <c r="BL30" s="353"/>
    </row>
    <row r="31" spans="1:64" ht="14.25" customHeight="1" thickBot="1">
      <c r="A31" s="735"/>
      <c r="B31" s="180">
        <v>49200</v>
      </c>
      <c r="C31" s="38" t="s">
        <v>126</v>
      </c>
      <c r="D31" s="661">
        <v>57000</v>
      </c>
      <c r="E31" s="50"/>
      <c r="F31" s="50"/>
      <c r="G31" s="50"/>
      <c r="H31" s="50"/>
      <c r="I31" s="50"/>
      <c r="J31" s="50"/>
      <c r="K31" s="50"/>
      <c r="L31" s="50"/>
      <c r="M31" s="50"/>
      <c r="N31" s="50"/>
      <c r="O31" s="50"/>
      <c r="P31" s="50"/>
      <c r="Q31" s="50"/>
      <c r="R31" s="50"/>
      <c r="S31" s="50"/>
      <c r="T31" s="50"/>
      <c r="U31" s="50"/>
      <c r="V31" s="50"/>
      <c r="W31" s="50"/>
      <c r="X31" s="50"/>
      <c r="Y31" s="50"/>
      <c r="Z31" s="662"/>
      <c r="AA31" s="663"/>
      <c r="AB31" s="663"/>
      <c r="AC31" s="663"/>
      <c r="AD31" s="663"/>
      <c r="AE31" s="663"/>
      <c r="AF31" s="663"/>
      <c r="AG31" s="663"/>
      <c r="AH31" s="663"/>
      <c r="AI31" s="663"/>
      <c r="AJ31" s="663"/>
      <c r="AK31" s="663"/>
      <c r="AL31" s="663"/>
      <c r="AM31" s="663"/>
      <c r="AN31" s="663"/>
      <c r="AO31" s="663"/>
      <c r="AP31" s="663"/>
      <c r="AQ31" s="663"/>
      <c r="AR31" s="663"/>
      <c r="AS31" s="663"/>
      <c r="AT31" s="663"/>
      <c r="AU31" s="663"/>
      <c r="AV31" s="664"/>
      <c r="AW31" s="353"/>
      <c r="AX31" s="353"/>
      <c r="AY31" s="353"/>
      <c r="AZ31" s="353"/>
      <c r="BA31" s="353"/>
      <c r="BB31" s="353"/>
      <c r="BC31" s="353"/>
      <c r="BD31" s="353"/>
      <c r="BE31" s="353"/>
      <c r="BF31" s="353"/>
      <c r="BG31" s="353"/>
      <c r="BH31" s="353"/>
      <c r="BI31" s="353"/>
      <c r="BJ31" s="353"/>
      <c r="BK31" s="353"/>
      <c r="BL31" s="353"/>
    </row>
    <row r="32" spans="1:64" ht="21.95" customHeight="1" thickBot="1">
      <c r="A32" s="200" t="s">
        <v>13</v>
      </c>
      <c r="B32" s="180">
        <f>SUM(B17,B21,B23,B25,B31)-B27-B29</f>
        <v>2671060</v>
      </c>
      <c r="C32" s="76"/>
      <c r="D32" s="369"/>
      <c r="E32" s="369"/>
      <c r="F32" s="369"/>
      <c r="G32" s="369"/>
      <c r="H32" s="369"/>
      <c r="I32" s="369"/>
      <c r="J32" s="369"/>
      <c r="K32" s="369"/>
      <c r="L32" s="369"/>
      <c r="M32" s="369"/>
      <c r="N32" s="369"/>
      <c r="O32" s="369"/>
      <c r="P32" s="369"/>
      <c r="Q32" s="369"/>
      <c r="R32" s="369"/>
      <c r="S32" s="369"/>
      <c r="T32" s="369"/>
      <c r="U32" s="369"/>
      <c r="V32" s="369"/>
      <c r="W32" s="369"/>
      <c r="X32" s="369"/>
      <c r="Y32" s="369"/>
      <c r="Z32" s="359"/>
      <c r="AA32" s="359"/>
      <c r="AB32" s="359"/>
      <c r="AC32" s="359"/>
      <c r="AD32" s="359"/>
      <c r="AE32" s="359"/>
      <c r="AF32" s="359"/>
      <c r="AG32" s="359"/>
      <c r="AH32" s="359"/>
      <c r="AI32" s="359"/>
      <c r="AJ32" s="359"/>
      <c r="AK32" s="359"/>
      <c r="AL32" s="359"/>
      <c r="AM32" s="359"/>
      <c r="AN32" s="359"/>
      <c r="AO32" s="359"/>
      <c r="AP32" s="359"/>
      <c r="AQ32" s="359"/>
      <c r="AR32" s="359"/>
      <c r="AS32" s="359"/>
      <c r="AT32" s="359"/>
      <c r="AU32" s="359"/>
      <c r="AV32" s="359"/>
      <c r="AW32" s="353"/>
      <c r="AX32" s="353"/>
      <c r="AY32" s="353"/>
      <c r="AZ32" s="353"/>
      <c r="BA32" s="353"/>
      <c r="BB32" s="353"/>
      <c r="BC32" s="353"/>
      <c r="BD32" s="353"/>
      <c r="BE32" s="353"/>
      <c r="BF32" s="353"/>
      <c r="BG32" s="353"/>
      <c r="BH32" s="353"/>
      <c r="BI32" s="353"/>
      <c r="BJ32" s="353"/>
      <c r="BK32" s="353"/>
      <c r="BL32" s="353"/>
    </row>
    <row r="33" spans="1:64" ht="30" customHeight="1" thickBot="1">
      <c r="A33" s="199" t="s">
        <v>217</v>
      </c>
      <c r="B33" s="665">
        <v>780000</v>
      </c>
      <c r="C33" s="629">
        <f>IF(B33="",0,IF(D9="Forsknings- og videnformidlingsinstitution",IF(B32=0,0,B33/B32),IF(B17=0,0,B33/B17)))</f>
        <v>0.37884123152541876</v>
      </c>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3"/>
      <c r="BC33" s="353"/>
      <c r="BD33" s="353"/>
      <c r="BE33" s="353"/>
      <c r="BF33" s="353"/>
      <c r="BG33" s="353"/>
      <c r="BH33" s="353"/>
      <c r="BI33" s="353"/>
      <c r="BJ33" s="353"/>
      <c r="BK33" s="353"/>
      <c r="BL33" s="353"/>
    </row>
    <row r="34" spans="1:64" ht="21.95" customHeight="1" thickBot="1">
      <c r="A34" s="253" t="s">
        <v>339</v>
      </c>
      <c r="B34" s="377">
        <f>SUM(B32:B33)</f>
        <v>3451060</v>
      </c>
      <c r="C34" s="254"/>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c r="AX34" s="353"/>
      <c r="AY34" s="353"/>
      <c r="AZ34" s="353"/>
      <c r="BA34" s="353"/>
      <c r="BB34" s="353"/>
      <c r="BC34" s="353"/>
      <c r="BD34" s="353"/>
      <c r="BE34" s="353"/>
      <c r="BF34" s="353"/>
      <c r="BG34" s="353"/>
      <c r="BH34" s="353"/>
      <c r="BI34" s="353"/>
      <c r="BJ34" s="353"/>
      <c r="BK34" s="353"/>
      <c r="BL34" s="353"/>
    </row>
    <row r="35" spans="1:64" ht="14.1" customHeight="1">
      <c r="A35" s="353"/>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3"/>
      <c r="AX35" s="353"/>
      <c r="AY35" s="353"/>
      <c r="AZ35" s="353"/>
      <c r="BA35" s="353"/>
      <c r="BB35" s="353"/>
      <c r="BC35" s="353"/>
      <c r="BD35" s="353"/>
      <c r="BE35" s="353"/>
      <c r="BF35" s="353"/>
      <c r="BG35" s="353"/>
      <c r="BH35" s="353"/>
      <c r="BI35" s="353"/>
      <c r="BJ35" s="353"/>
      <c r="BK35" s="353"/>
      <c r="BL35" s="353"/>
    </row>
    <row r="36" spans="1:64" ht="14.1" customHeight="1" thickBot="1">
      <c r="A36" s="353"/>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c r="AQ36" s="353"/>
      <c r="AR36" s="353"/>
      <c r="AS36" s="353"/>
      <c r="AT36" s="353"/>
      <c r="AU36" s="353"/>
      <c r="AV36" s="353"/>
      <c r="AW36" s="353"/>
      <c r="AX36" s="353"/>
      <c r="AY36" s="353"/>
      <c r="AZ36" s="353"/>
      <c r="BA36" s="353"/>
      <c r="BB36" s="353"/>
      <c r="BC36" s="353"/>
      <c r="BD36" s="353"/>
      <c r="BE36" s="353"/>
      <c r="BF36" s="353"/>
      <c r="BG36" s="353"/>
      <c r="BH36" s="353"/>
      <c r="BI36" s="353"/>
      <c r="BJ36" s="353"/>
      <c r="BK36" s="353"/>
      <c r="BL36" s="353"/>
    </row>
    <row r="37" spans="1:64" ht="24.95" customHeight="1" thickTop="1" thickBot="1">
      <c r="A37" s="366" t="s">
        <v>425</v>
      </c>
      <c r="B37" s="367"/>
      <c r="C37" s="358"/>
      <c r="D37" s="36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3"/>
      <c r="AX37" s="353"/>
      <c r="AY37" s="353"/>
      <c r="AZ37" s="353"/>
      <c r="BA37" s="353"/>
      <c r="BB37" s="353"/>
      <c r="BC37" s="353"/>
      <c r="BD37" s="353"/>
      <c r="BE37" s="353"/>
      <c r="BF37" s="353"/>
      <c r="BG37" s="353"/>
      <c r="BH37" s="353"/>
      <c r="BI37" s="353"/>
      <c r="BJ37" s="353"/>
      <c r="BK37" s="353"/>
      <c r="BL37" s="353"/>
    </row>
    <row r="38" spans="1:64" ht="35.1" customHeight="1">
      <c r="A38" s="492" t="str">
        <f>IF(B39&gt;0,"Evt. P-nummer","")</f>
        <v>Evt. P-nummer</v>
      </c>
      <c r="B38" s="512" t="s">
        <v>392</v>
      </c>
      <c r="C38" s="530" t="s">
        <v>15</v>
      </c>
      <c r="D38" s="531" t="s">
        <v>204</v>
      </c>
      <c r="E38" s="531" t="s">
        <v>113</v>
      </c>
      <c r="F38" s="532" t="s">
        <v>205</v>
      </c>
      <c r="G38" s="359"/>
      <c r="H38" s="359"/>
      <c r="I38" s="359"/>
      <c r="J38" s="353"/>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3"/>
      <c r="AX38" s="353"/>
      <c r="AY38" s="353"/>
      <c r="AZ38" s="353"/>
      <c r="BA38" s="353"/>
      <c r="BB38" s="353"/>
      <c r="BC38" s="353"/>
      <c r="BD38" s="353"/>
      <c r="BE38" s="353"/>
      <c r="BF38" s="353"/>
      <c r="BG38" s="353"/>
      <c r="BH38" s="353"/>
      <c r="BI38" s="353"/>
      <c r="BJ38" s="353"/>
      <c r="BK38" s="353"/>
      <c r="BL38" s="353"/>
    </row>
    <row r="39" spans="1:64" ht="35.1" customHeight="1" thickBot="1">
      <c r="A39" s="634">
        <v>123456789</v>
      </c>
      <c r="B39" s="666">
        <v>7800253</v>
      </c>
      <c r="C39" s="667" t="s">
        <v>468</v>
      </c>
      <c r="D39" s="668" t="s">
        <v>45</v>
      </c>
      <c r="E39" s="668" t="s">
        <v>89</v>
      </c>
      <c r="F39" s="669" t="s">
        <v>97</v>
      </c>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3"/>
      <c r="BE39" s="353"/>
      <c r="BF39" s="353"/>
      <c r="BG39" s="353"/>
      <c r="BH39" s="353"/>
      <c r="BI39" s="353"/>
      <c r="BJ39" s="353"/>
      <c r="BK39" s="353"/>
      <c r="BL39" s="353"/>
    </row>
    <row r="40" spans="1:64" ht="35.1" customHeight="1">
      <c r="A40" s="534" t="s">
        <v>210</v>
      </c>
      <c r="B40" s="534" t="s">
        <v>406</v>
      </c>
      <c r="C40" s="750"/>
      <c r="D40" s="533" t="s">
        <v>401</v>
      </c>
      <c r="E40" s="533" t="str">
        <f>IF(D41="Ja","Privat finansiering","")</f>
        <v>Privat finansiering</v>
      </c>
      <c r="F40" s="632" t="str">
        <f>IF(D41="Ja","Offentlig finansiering","")</f>
        <v>Offentlig finansiering</v>
      </c>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3"/>
      <c r="BJ40" s="353"/>
      <c r="BK40" s="353"/>
      <c r="BL40" s="353"/>
    </row>
    <row r="41" spans="1:64" ht="35.1" customHeight="1" thickBot="1">
      <c r="A41" s="508">
        <v>0.5</v>
      </c>
      <c r="B41" s="508">
        <v>0.48169004130983661</v>
      </c>
      <c r="C41" s="751"/>
      <c r="D41" s="670" t="s">
        <v>467</v>
      </c>
      <c r="E41" s="671">
        <v>26000</v>
      </c>
      <c r="F41" s="642">
        <v>57000</v>
      </c>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3"/>
      <c r="AR41" s="353"/>
      <c r="AS41" s="353"/>
      <c r="AT41" s="353"/>
      <c r="AU41" s="353"/>
      <c r="AV41" s="353"/>
      <c r="AW41" s="353"/>
      <c r="AX41" s="353"/>
      <c r="AY41" s="353"/>
      <c r="AZ41" s="353"/>
      <c r="BA41" s="353"/>
      <c r="BB41" s="353"/>
      <c r="BC41" s="353"/>
      <c r="BD41" s="353"/>
      <c r="BE41" s="353"/>
      <c r="BF41" s="353"/>
      <c r="BG41" s="353"/>
      <c r="BH41" s="353"/>
      <c r="BI41" s="353"/>
      <c r="BJ41" s="353"/>
      <c r="BK41" s="353"/>
      <c r="BL41" s="353"/>
    </row>
    <row r="42" spans="1:64" ht="14.1" customHeight="1">
      <c r="A42" s="353"/>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3"/>
      <c r="AX42" s="353"/>
      <c r="AY42" s="353"/>
      <c r="AZ42" s="353"/>
      <c r="BA42" s="353"/>
      <c r="BB42" s="353"/>
      <c r="BC42" s="353"/>
      <c r="BD42" s="353"/>
      <c r="BE42" s="353"/>
      <c r="BF42" s="353"/>
      <c r="BG42" s="353"/>
      <c r="BH42" s="353"/>
      <c r="BI42" s="353"/>
      <c r="BJ42" s="353"/>
      <c r="BK42" s="353"/>
      <c r="BL42" s="353"/>
    </row>
    <row r="43" spans="1:64" ht="16.5" thickBot="1">
      <c r="A43" s="354" t="s">
        <v>431</v>
      </c>
      <c r="B43" s="354" t="s">
        <v>203</v>
      </c>
      <c r="C43" s="372" t="s">
        <v>123</v>
      </c>
      <c r="D43" s="370" t="s">
        <v>127</v>
      </c>
      <c r="E43" s="370" t="s">
        <v>128</v>
      </c>
      <c r="F43" s="370" t="s">
        <v>129</v>
      </c>
      <c r="G43" s="370" t="s">
        <v>130</v>
      </c>
      <c r="H43" s="370" t="s">
        <v>131</v>
      </c>
      <c r="I43" s="370" t="s">
        <v>132</v>
      </c>
      <c r="J43" s="370" t="s">
        <v>133</v>
      </c>
      <c r="K43" s="370" t="s">
        <v>134</v>
      </c>
      <c r="L43" s="370" t="s">
        <v>135</v>
      </c>
      <c r="M43" s="370" t="s">
        <v>136</v>
      </c>
      <c r="N43" s="370" t="s">
        <v>137</v>
      </c>
      <c r="O43" s="370" t="s">
        <v>138</v>
      </c>
      <c r="P43" s="370" t="s">
        <v>139</v>
      </c>
      <c r="Q43" s="370" t="s">
        <v>140</v>
      </c>
      <c r="R43" s="370" t="s">
        <v>141</v>
      </c>
      <c r="S43" s="370" t="s">
        <v>142</v>
      </c>
      <c r="T43" s="370" t="s">
        <v>143</v>
      </c>
      <c r="U43" s="370" t="s">
        <v>144</v>
      </c>
      <c r="V43" s="370" t="s">
        <v>145</v>
      </c>
      <c r="W43" s="370" t="s">
        <v>146</v>
      </c>
      <c r="X43" s="370" t="s">
        <v>147</v>
      </c>
      <c r="Y43" s="370" t="s">
        <v>148</v>
      </c>
      <c r="Z43" s="404" t="s">
        <v>155</v>
      </c>
      <c r="AA43" s="353"/>
      <c r="AB43" s="353"/>
      <c r="AC43" s="353"/>
      <c r="AD43" s="353"/>
      <c r="AE43" s="353"/>
      <c r="AF43" s="353"/>
      <c r="AG43" s="353"/>
      <c r="AH43" s="353"/>
      <c r="AI43" s="353"/>
      <c r="AJ43" s="353"/>
      <c r="AK43" s="353"/>
      <c r="AL43" s="353"/>
      <c r="AM43" s="353"/>
      <c r="AN43" s="353"/>
      <c r="AO43" s="353"/>
      <c r="AP43" s="353"/>
      <c r="AQ43" s="353"/>
      <c r="AR43" s="353"/>
      <c r="AS43" s="353"/>
      <c r="AT43" s="353"/>
      <c r="AU43" s="353"/>
      <c r="AV43" s="353"/>
      <c r="AW43" s="353"/>
      <c r="AX43" s="353"/>
      <c r="AY43" s="353"/>
      <c r="AZ43" s="353"/>
      <c r="BA43" s="353"/>
      <c r="BB43" s="353"/>
      <c r="BC43" s="353"/>
      <c r="BD43" s="353"/>
      <c r="BE43" s="353"/>
      <c r="BF43" s="353"/>
      <c r="BG43" s="353"/>
      <c r="BH43" s="353"/>
      <c r="BI43" s="353"/>
      <c r="BJ43" s="353"/>
      <c r="BK43" s="353"/>
      <c r="BL43" s="353"/>
    </row>
    <row r="44" spans="1:64" ht="50.1" customHeight="1">
      <c r="A44" s="736" t="s">
        <v>54</v>
      </c>
      <c r="B44" s="262"/>
      <c r="C44" s="46" t="s">
        <v>124</v>
      </c>
      <c r="D44" s="48"/>
      <c r="E44" s="48"/>
      <c r="F44" s="48"/>
      <c r="G44" s="48"/>
      <c r="H44" s="48"/>
      <c r="I44" s="48"/>
      <c r="J44" s="48"/>
      <c r="K44" s="48"/>
      <c r="L44" s="48"/>
      <c r="M44" s="48"/>
      <c r="N44" s="48"/>
      <c r="O44" s="48"/>
      <c r="P44" s="48"/>
      <c r="Q44" s="48"/>
      <c r="R44" s="48"/>
      <c r="S44" s="48"/>
      <c r="T44" s="48"/>
      <c r="U44" s="48"/>
      <c r="V44" s="48"/>
      <c r="W44" s="48"/>
      <c r="X44" s="48"/>
      <c r="Y44" s="48"/>
      <c r="Z44" s="646"/>
      <c r="AA44" s="647"/>
      <c r="AB44" s="647"/>
      <c r="AC44" s="647"/>
      <c r="AD44" s="647"/>
      <c r="AE44" s="647"/>
      <c r="AF44" s="647"/>
      <c r="AG44" s="647"/>
      <c r="AH44" s="647"/>
      <c r="AI44" s="647"/>
      <c r="AJ44" s="647"/>
      <c r="AK44" s="647"/>
      <c r="AL44" s="647"/>
      <c r="AM44" s="647"/>
      <c r="AN44" s="647"/>
      <c r="AO44" s="647"/>
      <c r="AP44" s="647"/>
      <c r="AQ44" s="647"/>
      <c r="AR44" s="647"/>
      <c r="AS44" s="647"/>
      <c r="AT44" s="647"/>
      <c r="AU44" s="647"/>
      <c r="AV44" s="648"/>
      <c r="AW44" s="353"/>
      <c r="AX44" s="353"/>
      <c r="AY44" s="353"/>
      <c r="AZ44" s="353"/>
      <c r="BA44" s="353"/>
      <c r="BB44" s="353"/>
      <c r="BC44" s="353"/>
      <c r="BD44" s="353"/>
      <c r="BE44" s="353"/>
      <c r="BF44" s="353"/>
      <c r="BG44" s="353"/>
      <c r="BH44" s="353"/>
      <c r="BI44" s="353"/>
      <c r="BJ44" s="353"/>
      <c r="BK44" s="353"/>
      <c r="BL44" s="353"/>
    </row>
    <row r="45" spans="1:64" ht="14.45" customHeight="1">
      <c r="A45" s="738"/>
      <c r="B45" s="255"/>
      <c r="C45" s="37" t="s">
        <v>125</v>
      </c>
      <c r="D45" s="47">
        <v>350</v>
      </c>
      <c r="E45" s="47">
        <v>350</v>
      </c>
      <c r="F45" s="47">
        <v>350</v>
      </c>
      <c r="G45" s="47">
        <v>350</v>
      </c>
      <c r="H45" s="47">
        <v>547</v>
      </c>
      <c r="I45" s="47">
        <v>299</v>
      </c>
      <c r="J45" s="47"/>
      <c r="K45" s="47"/>
      <c r="L45" s="47"/>
      <c r="M45" s="47"/>
      <c r="N45" s="47"/>
      <c r="O45" s="47"/>
      <c r="P45" s="47"/>
      <c r="Q45" s="47"/>
      <c r="R45" s="47"/>
      <c r="S45" s="47"/>
      <c r="T45" s="47"/>
      <c r="U45" s="47"/>
      <c r="V45" s="47"/>
      <c r="W45" s="47"/>
      <c r="X45" s="47"/>
      <c r="Y45" s="47"/>
      <c r="Z45" s="649"/>
      <c r="AA45" s="650"/>
      <c r="AB45" s="650"/>
      <c r="AC45" s="650"/>
      <c r="AD45" s="650"/>
      <c r="AE45" s="650"/>
      <c r="AF45" s="650"/>
      <c r="AG45" s="650"/>
      <c r="AH45" s="650"/>
      <c r="AI45" s="650"/>
      <c r="AJ45" s="650"/>
      <c r="AK45" s="650"/>
      <c r="AL45" s="650"/>
      <c r="AM45" s="650"/>
      <c r="AN45" s="650"/>
      <c r="AO45" s="650"/>
      <c r="AP45" s="650"/>
      <c r="AQ45" s="650"/>
      <c r="AR45" s="650"/>
      <c r="AS45" s="650"/>
      <c r="AT45" s="650"/>
      <c r="AU45" s="650"/>
      <c r="AV45" s="651"/>
      <c r="AW45" s="353"/>
      <c r="AX45" s="353"/>
      <c r="AY45" s="353"/>
      <c r="AZ45" s="353"/>
      <c r="BA45" s="353"/>
      <c r="BB45" s="353"/>
      <c r="BC45" s="353"/>
      <c r="BD45" s="353"/>
      <c r="BE45" s="353"/>
      <c r="BF45" s="353"/>
      <c r="BG45" s="353"/>
      <c r="BH45" s="353"/>
      <c r="BI45" s="353"/>
      <c r="BJ45" s="353"/>
      <c r="BK45" s="353"/>
      <c r="BL45" s="353"/>
    </row>
    <row r="46" spans="1:64" ht="14.45" customHeight="1" thickBot="1">
      <c r="A46" s="738"/>
      <c r="B46" s="256" t="s">
        <v>491</v>
      </c>
      <c r="C46" s="37" t="s">
        <v>9</v>
      </c>
      <c r="D46" s="47">
        <v>900</v>
      </c>
      <c r="E46" s="47">
        <v>1642</v>
      </c>
      <c r="F46" s="47">
        <v>780</v>
      </c>
      <c r="G46" s="47">
        <v>550</v>
      </c>
      <c r="H46" s="47">
        <v>800</v>
      </c>
      <c r="I46" s="47">
        <v>890</v>
      </c>
      <c r="J46" s="47"/>
      <c r="K46" s="47"/>
      <c r="L46" s="47"/>
      <c r="M46" s="47"/>
      <c r="N46" s="47"/>
      <c r="O46" s="47"/>
      <c r="P46" s="47"/>
      <c r="Q46" s="47"/>
      <c r="R46" s="47"/>
      <c r="S46" s="47"/>
      <c r="T46" s="47"/>
      <c r="U46" s="47"/>
      <c r="V46" s="47"/>
      <c r="W46" s="47"/>
      <c r="X46" s="47"/>
      <c r="Y46" s="47"/>
      <c r="Z46" s="649"/>
      <c r="AA46" s="650"/>
      <c r="AB46" s="650"/>
      <c r="AC46" s="650"/>
      <c r="AD46" s="650"/>
      <c r="AE46" s="650"/>
      <c r="AF46" s="650"/>
      <c r="AG46" s="650"/>
      <c r="AH46" s="650"/>
      <c r="AI46" s="650"/>
      <c r="AJ46" s="650"/>
      <c r="AK46" s="650"/>
      <c r="AL46" s="650"/>
      <c r="AM46" s="650"/>
      <c r="AN46" s="650"/>
      <c r="AO46" s="650"/>
      <c r="AP46" s="650"/>
      <c r="AQ46" s="650"/>
      <c r="AR46" s="650"/>
      <c r="AS46" s="650"/>
      <c r="AT46" s="650"/>
      <c r="AU46" s="650"/>
      <c r="AV46" s="651"/>
      <c r="AW46" s="353"/>
      <c r="AX46" s="353"/>
      <c r="AY46" s="353"/>
      <c r="AZ46" s="353"/>
      <c r="BA46" s="353"/>
      <c r="BB46" s="353"/>
      <c r="BC46" s="353"/>
      <c r="BD46" s="353"/>
      <c r="BE46" s="353"/>
      <c r="BF46" s="353"/>
      <c r="BG46" s="353"/>
      <c r="BH46" s="353"/>
      <c r="BI46" s="353"/>
      <c r="BJ46" s="353"/>
      <c r="BK46" s="353"/>
      <c r="BL46" s="353"/>
    </row>
    <row r="47" spans="1:64" ht="14.45" customHeight="1" thickBot="1">
      <c r="A47" s="737"/>
      <c r="B47" s="257">
        <v>2058910</v>
      </c>
      <c r="C47" s="38" t="s">
        <v>126</v>
      </c>
      <c r="D47" s="52">
        <f>IF(D45*D46=0,"",(D45*D46))</f>
        <v>315000</v>
      </c>
      <c r="E47" s="52">
        <f t="shared" ref="E47:AV47" si="2">IF(E45*E46=0,"",(E45*E46))</f>
        <v>574700</v>
      </c>
      <c r="F47" s="52">
        <f t="shared" si="2"/>
        <v>273000</v>
      </c>
      <c r="G47" s="52">
        <f t="shared" si="2"/>
        <v>192500</v>
      </c>
      <c r="H47" s="52">
        <f t="shared" si="2"/>
        <v>437600</v>
      </c>
      <c r="I47" s="52">
        <f t="shared" si="2"/>
        <v>266110</v>
      </c>
      <c r="J47" s="52" t="str">
        <f t="shared" si="2"/>
        <v/>
      </c>
      <c r="K47" s="52" t="str">
        <f t="shared" si="2"/>
        <v/>
      </c>
      <c r="L47" s="52" t="str">
        <f t="shared" si="2"/>
        <v/>
      </c>
      <c r="M47" s="52" t="str">
        <f t="shared" si="2"/>
        <v/>
      </c>
      <c r="N47" s="52" t="str">
        <f t="shared" si="2"/>
        <v/>
      </c>
      <c r="O47" s="52" t="str">
        <f t="shared" si="2"/>
        <v/>
      </c>
      <c r="P47" s="52" t="str">
        <f t="shared" si="2"/>
        <v/>
      </c>
      <c r="Q47" s="52" t="str">
        <f t="shared" si="2"/>
        <v/>
      </c>
      <c r="R47" s="52" t="str">
        <f t="shared" si="2"/>
        <v/>
      </c>
      <c r="S47" s="52" t="str">
        <f t="shared" si="2"/>
        <v/>
      </c>
      <c r="T47" s="52" t="str">
        <f t="shared" si="2"/>
        <v/>
      </c>
      <c r="U47" s="52" t="str">
        <f t="shared" si="2"/>
        <v/>
      </c>
      <c r="V47" s="52" t="str">
        <f t="shared" si="2"/>
        <v/>
      </c>
      <c r="W47" s="52" t="str">
        <f t="shared" si="2"/>
        <v/>
      </c>
      <c r="X47" s="52" t="str">
        <f t="shared" si="2"/>
        <v/>
      </c>
      <c r="Y47" s="52" t="str">
        <f t="shared" si="2"/>
        <v/>
      </c>
      <c r="Z47" s="65" t="str">
        <f t="shared" si="2"/>
        <v/>
      </c>
      <c r="AA47" s="66" t="str">
        <f t="shared" si="2"/>
        <v/>
      </c>
      <c r="AB47" s="66" t="str">
        <f t="shared" si="2"/>
        <v/>
      </c>
      <c r="AC47" s="66" t="str">
        <f t="shared" si="2"/>
        <v/>
      </c>
      <c r="AD47" s="66" t="str">
        <f t="shared" si="2"/>
        <v/>
      </c>
      <c r="AE47" s="66" t="str">
        <f t="shared" si="2"/>
        <v/>
      </c>
      <c r="AF47" s="66" t="str">
        <f t="shared" si="2"/>
        <v/>
      </c>
      <c r="AG47" s="66" t="str">
        <f t="shared" si="2"/>
        <v/>
      </c>
      <c r="AH47" s="66" t="str">
        <f t="shared" si="2"/>
        <v/>
      </c>
      <c r="AI47" s="66" t="str">
        <f t="shared" si="2"/>
        <v/>
      </c>
      <c r="AJ47" s="66" t="str">
        <f t="shared" si="2"/>
        <v/>
      </c>
      <c r="AK47" s="66" t="str">
        <f t="shared" si="2"/>
        <v/>
      </c>
      <c r="AL47" s="66" t="str">
        <f t="shared" si="2"/>
        <v/>
      </c>
      <c r="AM47" s="66" t="str">
        <f t="shared" si="2"/>
        <v/>
      </c>
      <c r="AN47" s="66" t="str">
        <f t="shared" si="2"/>
        <v/>
      </c>
      <c r="AO47" s="66" t="str">
        <f t="shared" si="2"/>
        <v/>
      </c>
      <c r="AP47" s="66" t="str">
        <f t="shared" si="2"/>
        <v/>
      </c>
      <c r="AQ47" s="66" t="str">
        <f t="shared" si="2"/>
        <v/>
      </c>
      <c r="AR47" s="66" t="str">
        <f t="shared" si="2"/>
        <v/>
      </c>
      <c r="AS47" s="66" t="str">
        <f t="shared" si="2"/>
        <v/>
      </c>
      <c r="AT47" s="66" t="str">
        <f t="shared" si="2"/>
        <v/>
      </c>
      <c r="AU47" s="66" t="str">
        <f t="shared" si="2"/>
        <v/>
      </c>
      <c r="AV47" s="67" t="str">
        <f t="shared" si="2"/>
        <v/>
      </c>
      <c r="AW47" s="353"/>
      <c r="AX47" s="353"/>
      <c r="AY47" s="353"/>
      <c r="AZ47" s="353"/>
      <c r="BA47" s="353"/>
      <c r="BB47" s="353"/>
      <c r="BC47" s="353"/>
      <c r="BD47" s="353"/>
      <c r="BE47" s="353"/>
      <c r="BF47" s="353"/>
      <c r="BG47" s="353"/>
      <c r="BH47" s="353"/>
      <c r="BI47" s="353"/>
      <c r="BJ47" s="353"/>
      <c r="BK47" s="353"/>
      <c r="BL47" s="353"/>
    </row>
    <row r="48" spans="1:64" ht="50.1" customHeight="1">
      <c r="A48" s="738" t="s">
        <v>3</v>
      </c>
      <c r="B48" s="258"/>
      <c r="C48" s="41" t="s">
        <v>124</v>
      </c>
      <c r="D48" s="672"/>
      <c r="E48" s="49"/>
      <c r="F48" s="49"/>
      <c r="G48" s="49"/>
      <c r="H48" s="49"/>
      <c r="I48" s="49"/>
      <c r="J48" s="49"/>
      <c r="K48" s="49"/>
      <c r="L48" s="49"/>
      <c r="M48" s="49"/>
      <c r="N48" s="49"/>
      <c r="O48" s="49"/>
      <c r="P48" s="49"/>
      <c r="Q48" s="49"/>
      <c r="R48" s="49"/>
      <c r="S48" s="49"/>
      <c r="T48" s="49"/>
      <c r="U48" s="49"/>
      <c r="V48" s="49"/>
      <c r="W48" s="49"/>
      <c r="X48" s="49"/>
      <c r="Y48" s="49"/>
      <c r="Z48" s="649"/>
      <c r="AA48" s="650"/>
      <c r="AB48" s="650"/>
      <c r="AC48" s="650"/>
      <c r="AD48" s="650"/>
      <c r="AE48" s="650"/>
      <c r="AF48" s="650"/>
      <c r="AG48" s="650"/>
      <c r="AH48" s="650"/>
      <c r="AI48" s="650"/>
      <c r="AJ48" s="650"/>
      <c r="AK48" s="650"/>
      <c r="AL48" s="650"/>
      <c r="AM48" s="650"/>
      <c r="AN48" s="650"/>
      <c r="AO48" s="650"/>
      <c r="AP48" s="650"/>
      <c r="AQ48" s="650"/>
      <c r="AR48" s="650"/>
      <c r="AS48" s="650"/>
      <c r="AT48" s="650"/>
      <c r="AU48" s="650"/>
      <c r="AV48" s="651"/>
      <c r="AW48" s="353"/>
      <c r="AX48" s="353"/>
      <c r="AY48" s="353"/>
      <c r="AZ48" s="353"/>
      <c r="BA48" s="353"/>
      <c r="BB48" s="353"/>
      <c r="BC48" s="353"/>
      <c r="BD48" s="353"/>
      <c r="BE48" s="353"/>
      <c r="BF48" s="353"/>
      <c r="BG48" s="353"/>
      <c r="BH48" s="353"/>
      <c r="BI48" s="353"/>
      <c r="BJ48" s="353"/>
      <c r="BK48" s="353"/>
      <c r="BL48" s="353"/>
    </row>
    <row r="49" spans="1:64" ht="14.45" customHeight="1">
      <c r="A49" s="738"/>
      <c r="B49" s="259"/>
      <c r="C49" s="37" t="s">
        <v>125</v>
      </c>
      <c r="D49" s="47">
        <v>750</v>
      </c>
      <c r="E49" s="47">
        <v>970</v>
      </c>
      <c r="F49" s="47">
        <v>1500</v>
      </c>
      <c r="G49" s="47">
        <v>1100</v>
      </c>
      <c r="H49" s="47"/>
      <c r="I49" s="47"/>
      <c r="J49" s="47"/>
      <c r="K49" s="47"/>
      <c r="L49" s="47"/>
      <c r="M49" s="47"/>
      <c r="N49" s="47"/>
      <c r="O49" s="47"/>
      <c r="P49" s="47"/>
      <c r="Q49" s="47"/>
      <c r="R49" s="47"/>
      <c r="S49" s="47"/>
      <c r="T49" s="47"/>
      <c r="U49" s="47"/>
      <c r="V49" s="47"/>
      <c r="W49" s="47"/>
      <c r="X49" s="47"/>
      <c r="Y49" s="47"/>
      <c r="Z49" s="649"/>
      <c r="AA49" s="650"/>
      <c r="AB49" s="650"/>
      <c r="AC49" s="650"/>
      <c r="AD49" s="650"/>
      <c r="AE49" s="650"/>
      <c r="AF49" s="650"/>
      <c r="AG49" s="650"/>
      <c r="AH49" s="650"/>
      <c r="AI49" s="650"/>
      <c r="AJ49" s="650"/>
      <c r="AK49" s="650"/>
      <c r="AL49" s="650"/>
      <c r="AM49" s="650"/>
      <c r="AN49" s="650"/>
      <c r="AO49" s="650"/>
      <c r="AP49" s="650"/>
      <c r="AQ49" s="650"/>
      <c r="AR49" s="650"/>
      <c r="AS49" s="650"/>
      <c r="AT49" s="650"/>
      <c r="AU49" s="650"/>
      <c r="AV49" s="651"/>
      <c r="AW49" s="353"/>
      <c r="AX49" s="353"/>
      <c r="AY49" s="353"/>
      <c r="AZ49" s="353"/>
      <c r="BA49" s="353"/>
      <c r="BB49" s="353"/>
      <c r="BC49" s="353"/>
      <c r="BD49" s="353"/>
      <c r="BE49" s="353"/>
      <c r="BF49" s="353"/>
      <c r="BG49" s="353"/>
      <c r="BH49" s="353"/>
      <c r="BI49" s="353"/>
      <c r="BJ49" s="353"/>
      <c r="BK49" s="353"/>
      <c r="BL49" s="353"/>
    </row>
    <row r="50" spans="1:64" ht="14.45" customHeight="1">
      <c r="A50" s="738"/>
      <c r="B50" s="259"/>
      <c r="C50" s="37" t="s">
        <v>9</v>
      </c>
      <c r="D50" s="47">
        <v>75</v>
      </c>
      <c r="E50" s="47">
        <v>50</v>
      </c>
      <c r="F50" s="47">
        <v>25</v>
      </c>
      <c r="G50" s="47">
        <v>87</v>
      </c>
      <c r="H50" s="47"/>
      <c r="I50" s="47"/>
      <c r="J50" s="47"/>
      <c r="K50" s="47"/>
      <c r="L50" s="47"/>
      <c r="M50" s="47"/>
      <c r="N50" s="47"/>
      <c r="O50" s="47"/>
      <c r="P50" s="47"/>
      <c r="Q50" s="47"/>
      <c r="R50" s="47"/>
      <c r="S50" s="47"/>
      <c r="T50" s="47"/>
      <c r="U50" s="47"/>
      <c r="V50" s="47"/>
      <c r="W50" s="47"/>
      <c r="X50" s="47"/>
      <c r="Y50" s="47"/>
      <c r="Z50" s="649"/>
      <c r="AA50" s="650"/>
      <c r="AB50" s="650"/>
      <c r="AC50" s="650"/>
      <c r="AD50" s="650"/>
      <c r="AE50" s="650"/>
      <c r="AF50" s="650"/>
      <c r="AG50" s="650"/>
      <c r="AH50" s="650"/>
      <c r="AI50" s="650"/>
      <c r="AJ50" s="650"/>
      <c r="AK50" s="650"/>
      <c r="AL50" s="650"/>
      <c r="AM50" s="650"/>
      <c r="AN50" s="650"/>
      <c r="AO50" s="650"/>
      <c r="AP50" s="650"/>
      <c r="AQ50" s="650"/>
      <c r="AR50" s="650"/>
      <c r="AS50" s="650"/>
      <c r="AT50" s="650"/>
      <c r="AU50" s="650"/>
      <c r="AV50" s="651"/>
      <c r="AW50" s="353"/>
      <c r="AX50" s="353"/>
      <c r="AY50" s="353"/>
      <c r="AZ50" s="353"/>
      <c r="BA50" s="353"/>
      <c r="BB50" s="353"/>
      <c r="BC50" s="353"/>
      <c r="BD50" s="353"/>
      <c r="BE50" s="353"/>
      <c r="BF50" s="353"/>
      <c r="BG50" s="353"/>
      <c r="BH50" s="353"/>
      <c r="BI50" s="353"/>
      <c r="BJ50" s="353"/>
      <c r="BK50" s="353"/>
      <c r="BL50" s="353"/>
    </row>
    <row r="51" spans="1:64" ht="14.45" customHeight="1" thickBot="1">
      <c r="A51" s="738"/>
      <c r="B51" s="260">
        <v>237950</v>
      </c>
      <c r="C51" s="40" t="s">
        <v>126</v>
      </c>
      <c r="D51" s="51">
        <f t="shared" ref="D51:AV51" si="3">IF(D49*D50=0,"",(D49*D50))</f>
        <v>56250</v>
      </c>
      <c r="E51" s="51">
        <f t="shared" si="3"/>
        <v>48500</v>
      </c>
      <c r="F51" s="51">
        <f t="shared" si="3"/>
        <v>37500</v>
      </c>
      <c r="G51" s="51">
        <f t="shared" si="3"/>
        <v>95700</v>
      </c>
      <c r="H51" s="51" t="str">
        <f t="shared" si="3"/>
        <v/>
      </c>
      <c r="I51" s="51" t="str">
        <f t="shared" si="3"/>
        <v/>
      </c>
      <c r="J51" s="51" t="str">
        <f t="shared" si="3"/>
        <v/>
      </c>
      <c r="K51" s="51" t="str">
        <f t="shared" si="3"/>
        <v/>
      </c>
      <c r="L51" s="51" t="str">
        <f t="shared" si="3"/>
        <v/>
      </c>
      <c r="M51" s="51" t="str">
        <f t="shared" si="3"/>
        <v/>
      </c>
      <c r="N51" s="51" t="str">
        <f t="shared" si="3"/>
        <v/>
      </c>
      <c r="O51" s="51" t="str">
        <f t="shared" si="3"/>
        <v/>
      </c>
      <c r="P51" s="51" t="str">
        <f t="shared" si="3"/>
        <v/>
      </c>
      <c r="Q51" s="51" t="str">
        <f t="shared" si="3"/>
        <v/>
      </c>
      <c r="R51" s="51" t="str">
        <f t="shared" si="3"/>
        <v/>
      </c>
      <c r="S51" s="51" t="str">
        <f t="shared" si="3"/>
        <v/>
      </c>
      <c r="T51" s="51" t="str">
        <f t="shared" si="3"/>
        <v/>
      </c>
      <c r="U51" s="51" t="str">
        <f t="shared" si="3"/>
        <v/>
      </c>
      <c r="V51" s="51" t="str">
        <f t="shared" si="3"/>
        <v/>
      </c>
      <c r="W51" s="51" t="str">
        <f t="shared" si="3"/>
        <v/>
      </c>
      <c r="X51" s="51" t="str">
        <f t="shared" si="3"/>
        <v/>
      </c>
      <c r="Y51" s="51" t="str">
        <f t="shared" si="3"/>
        <v/>
      </c>
      <c r="Z51" s="65" t="str">
        <f t="shared" si="3"/>
        <v/>
      </c>
      <c r="AA51" s="66" t="str">
        <f t="shared" si="3"/>
        <v/>
      </c>
      <c r="AB51" s="66" t="str">
        <f t="shared" si="3"/>
        <v/>
      </c>
      <c r="AC51" s="66" t="str">
        <f t="shared" si="3"/>
        <v/>
      </c>
      <c r="AD51" s="66" t="str">
        <f t="shared" si="3"/>
        <v/>
      </c>
      <c r="AE51" s="66" t="str">
        <f t="shared" si="3"/>
        <v/>
      </c>
      <c r="AF51" s="66" t="str">
        <f t="shared" si="3"/>
        <v/>
      </c>
      <c r="AG51" s="66" t="str">
        <f t="shared" si="3"/>
        <v/>
      </c>
      <c r="AH51" s="66" t="str">
        <f t="shared" si="3"/>
        <v/>
      </c>
      <c r="AI51" s="66" t="str">
        <f t="shared" si="3"/>
        <v/>
      </c>
      <c r="AJ51" s="66" t="str">
        <f t="shared" si="3"/>
        <v/>
      </c>
      <c r="AK51" s="66" t="str">
        <f t="shared" si="3"/>
        <v/>
      </c>
      <c r="AL51" s="66" t="str">
        <f t="shared" si="3"/>
        <v/>
      </c>
      <c r="AM51" s="66" t="str">
        <f t="shared" si="3"/>
        <v/>
      </c>
      <c r="AN51" s="66" t="str">
        <f t="shared" si="3"/>
        <v/>
      </c>
      <c r="AO51" s="66" t="str">
        <f t="shared" si="3"/>
        <v/>
      </c>
      <c r="AP51" s="66" t="str">
        <f t="shared" si="3"/>
        <v/>
      </c>
      <c r="AQ51" s="66" t="str">
        <f t="shared" si="3"/>
        <v/>
      </c>
      <c r="AR51" s="66" t="str">
        <f t="shared" si="3"/>
        <v/>
      </c>
      <c r="AS51" s="66" t="str">
        <f t="shared" si="3"/>
        <v/>
      </c>
      <c r="AT51" s="66" t="str">
        <f t="shared" si="3"/>
        <v/>
      </c>
      <c r="AU51" s="66" t="str">
        <f t="shared" si="3"/>
        <v/>
      </c>
      <c r="AV51" s="67" t="str">
        <f t="shared" si="3"/>
        <v/>
      </c>
      <c r="AW51" s="353"/>
      <c r="AX51" s="353"/>
      <c r="AY51" s="353"/>
      <c r="AZ51" s="353"/>
      <c r="BA51" s="353"/>
      <c r="BB51" s="353"/>
      <c r="BC51" s="353"/>
      <c r="BD51" s="353"/>
      <c r="BE51" s="353"/>
      <c r="BF51" s="353"/>
      <c r="BG51" s="353"/>
      <c r="BH51" s="353"/>
      <c r="BI51" s="353"/>
      <c r="BJ51" s="353"/>
      <c r="BK51" s="353"/>
      <c r="BL51" s="353"/>
    </row>
    <row r="52" spans="1:64" ht="50.1" customHeight="1" thickBot="1">
      <c r="A52" s="735" t="s">
        <v>56</v>
      </c>
      <c r="B52" s="258"/>
      <c r="C52" s="39" t="s">
        <v>124</v>
      </c>
      <c r="D52" s="48"/>
      <c r="E52" s="48"/>
      <c r="F52" s="48"/>
      <c r="G52" s="48"/>
      <c r="H52" s="48"/>
      <c r="I52" s="48"/>
      <c r="J52" s="48"/>
      <c r="K52" s="48"/>
      <c r="L52" s="48"/>
      <c r="M52" s="48"/>
      <c r="N52" s="48"/>
      <c r="O52" s="48"/>
      <c r="P52" s="48"/>
      <c r="Q52" s="48"/>
      <c r="R52" s="48"/>
      <c r="S52" s="48"/>
      <c r="T52" s="48"/>
      <c r="U52" s="48"/>
      <c r="V52" s="48"/>
      <c r="W52" s="48"/>
      <c r="X52" s="48"/>
      <c r="Y52" s="48"/>
      <c r="Z52" s="649"/>
      <c r="AA52" s="650"/>
      <c r="AB52" s="650"/>
      <c r="AC52" s="650"/>
      <c r="AD52" s="650"/>
      <c r="AE52" s="650"/>
      <c r="AF52" s="650"/>
      <c r="AG52" s="650"/>
      <c r="AH52" s="650"/>
      <c r="AI52" s="650"/>
      <c r="AJ52" s="650"/>
      <c r="AK52" s="650"/>
      <c r="AL52" s="650"/>
      <c r="AM52" s="650"/>
      <c r="AN52" s="650"/>
      <c r="AO52" s="650"/>
      <c r="AP52" s="650"/>
      <c r="AQ52" s="650"/>
      <c r="AR52" s="650"/>
      <c r="AS52" s="650"/>
      <c r="AT52" s="650"/>
      <c r="AU52" s="650"/>
      <c r="AV52" s="651"/>
      <c r="AW52" s="353"/>
      <c r="AX52" s="353"/>
      <c r="AY52" s="353"/>
      <c r="AZ52" s="353"/>
      <c r="BA52" s="353"/>
      <c r="BB52" s="353"/>
      <c r="BC52" s="353"/>
      <c r="BD52" s="353"/>
      <c r="BE52" s="353"/>
      <c r="BF52" s="353"/>
      <c r="BG52" s="353"/>
      <c r="BH52" s="353"/>
      <c r="BI52" s="353"/>
      <c r="BJ52" s="353"/>
      <c r="BK52" s="353"/>
      <c r="BL52" s="353"/>
    </row>
    <row r="53" spans="1:64" ht="14.45" customHeight="1" thickBot="1">
      <c r="A53" s="735"/>
      <c r="B53" s="261">
        <v>228000</v>
      </c>
      <c r="C53" s="38" t="s">
        <v>126</v>
      </c>
      <c r="D53" s="50">
        <v>45000</v>
      </c>
      <c r="E53" s="50">
        <v>8000</v>
      </c>
      <c r="F53" s="50">
        <v>95000</v>
      </c>
      <c r="G53" s="50">
        <v>80000</v>
      </c>
      <c r="H53" s="50"/>
      <c r="I53" s="50"/>
      <c r="J53" s="50"/>
      <c r="K53" s="50"/>
      <c r="L53" s="50"/>
      <c r="M53" s="50"/>
      <c r="N53" s="50"/>
      <c r="O53" s="50"/>
      <c r="P53" s="50"/>
      <c r="Q53" s="50"/>
      <c r="R53" s="50"/>
      <c r="S53" s="50"/>
      <c r="T53" s="50"/>
      <c r="U53" s="50"/>
      <c r="V53" s="50"/>
      <c r="W53" s="50"/>
      <c r="X53" s="50"/>
      <c r="Y53" s="50"/>
      <c r="Z53" s="649"/>
      <c r="AA53" s="650"/>
      <c r="AB53" s="650"/>
      <c r="AC53" s="650"/>
      <c r="AD53" s="650"/>
      <c r="AE53" s="650"/>
      <c r="AF53" s="650"/>
      <c r="AG53" s="650"/>
      <c r="AH53" s="650"/>
      <c r="AI53" s="650"/>
      <c r="AJ53" s="650"/>
      <c r="AK53" s="650"/>
      <c r="AL53" s="650"/>
      <c r="AM53" s="650"/>
      <c r="AN53" s="650"/>
      <c r="AO53" s="650"/>
      <c r="AP53" s="650"/>
      <c r="AQ53" s="650"/>
      <c r="AR53" s="650"/>
      <c r="AS53" s="650"/>
      <c r="AT53" s="650"/>
      <c r="AU53" s="650"/>
      <c r="AV53" s="651"/>
      <c r="AW53" s="353"/>
      <c r="AX53" s="353"/>
      <c r="AY53" s="353"/>
      <c r="AZ53" s="353"/>
      <c r="BA53" s="353"/>
      <c r="BB53" s="353"/>
      <c r="BC53" s="353"/>
      <c r="BD53" s="353"/>
      <c r="BE53" s="353"/>
      <c r="BF53" s="353"/>
      <c r="BG53" s="353"/>
      <c r="BH53" s="353"/>
      <c r="BI53" s="353"/>
      <c r="BJ53" s="353"/>
      <c r="BK53" s="353"/>
      <c r="BL53" s="353"/>
    </row>
    <row r="54" spans="1:64" ht="50.1" customHeight="1" thickBot="1">
      <c r="A54" s="735" t="s">
        <v>24</v>
      </c>
      <c r="B54" s="258"/>
      <c r="C54" s="39" t="s">
        <v>124</v>
      </c>
      <c r="D54" s="48"/>
      <c r="E54" s="48"/>
      <c r="F54" s="48"/>
      <c r="G54" s="48"/>
      <c r="H54" s="48"/>
      <c r="I54" s="48"/>
      <c r="J54" s="48"/>
      <c r="K54" s="48"/>
      <c r="L54" s="48"/>
      <c r="M54" s="48"/>
      <c r="N54" s="48"/>
      <c r="O54" s="48"/>
      <c r="P54" s="48"/>
      <c r="Q54" s="48"/>
      <c r="R54" s="48"/>
      <c r="S54" s="48"/>
      <c r="T54" s="48"/>
      <c r="U54" s="48"/>
      <c r="V54" s="48"/>
      <c r="W54" s="48"/>
      <c r="X54" s="48"/>
      <c r="Y54" s="48"/>
      <c r="Z54" s="649"/>
      <c r="AA54" s="650"/>
      <c r="AB54" s="650"/>
      <c r="AC54" s="650"/>
      <c r="AD54" s="650"/>
      <c r="AE54" s="650"/>
      <c r="AF54" s="650"/>
      <c r="AG54" s="650"/>
      <c r="AH54" s="650"/>
      <c r="AI54" s="650"/>
      <c r="AJ54" s="650"/>
      <c r="AK54" s="650"/>
      <c r="AL54" s="650"/>
      <c r="AM54" s="650"/>
      <c r="AN54" s="650"/>
      <c r="AO54" s="650"/>
      <c r="AP54" s="650"/>
      <c r="AQ54" s="650"/>
      <c r="AR54" s="650"/>
      <c r="AS54" s="650"/>
      <c r="AT54" s="650"/>
      <c r="AU54" s="650"/>
      <c r="AV54" s="651"/>
      <c r="AW54" s="353"/>
      <c r="AX54" s="353"/>
      <c r="AY54" s="353"/>
      <c r="AZ54" s="353"/>
      <c r="BA54" s="353"/>
      <c r="BB54" s="353"/>
      <c r="BC54" s="353"/>
      <c r="BD54" s="353"/>
      <c r="BE54" s="353"/>
      <c r="BF54" s="353"/>
      <c r="BG54" s="353"/>
      <c r="BH54" s="353"/>
      <c r="BI54" s="353"/>
      <c r="BJ54" s="353"/>
      <c r="BK54" s="353"/>
      <c r="BL54" s="353"/>
    </row>
    <row r="55" spans="1:64" ht="14.45" customHeight="1" thickBot="1">
      <c r="A55" s="735"/>
      <c r="B55" s="261">
        <v>117500</v>
      </c>
      <c r="C55" s="40" t="s">
        <v>126</v>
      </c>
      <c r="D55" s="50">
        <v>100000</v>
      </c>
      <c r="E55" s="50">
        <v>10000</v>
      </c>
      <c r="F55" s="50">
        <v>5000</v>
      </c>
      <c r="G55" s="50">
        <v>2500</v>
      </c>
      <c r="H55" s="50"/>
      <c r="I55" s="50"/>
      <c r="J55" s="50"/>
      <c r="K55" s="50"/>
      <c r="L55" s="50"/>
      <c r="M55" s="50"/>
      <c r="N55" s="50"/>
      <c r="O55" s="50"/>
      <c r="P55" s="50"/>
      <c r="Q55" s="50"/>
      <c r="R55" s="50"/>
      <c r="S55" s="50"/>
      <c r="T55" s="50"/>
      <c r="U55" s="50"/>
      <c r="V55" s="50"/>
      <c r="W55" s="50"/>
      <c r="X55" s="50"/>
      <c r="Y55" s="50"/>
      <c r="Z55" s="649"/>
      <c r="AA55" s="650"/>
      <c r="AB55" s="650"/>
      <c r="AC55" s="650"/>
      <c r="AD55" s="650"/>
      <c r="AE55" s="650"/>
      <c r="AF55" s="650"/>
      <c r="AG55" s="650"/>
      <c r="AH55" s="650"/>
      <c r="AI55" s="650"/>
      <c r="AJ55" s="650"/>
      <c r="AK55" s="650"/>
      <c r="AL55" s="650"/>
      <c r="AM55" s="650"/>
      <c r="AN55" s="650"/>
      <c r="AO55" s="650"/>
      <c r="AP55" s="650"/>
      <c r="AQ55" s="650"/>
      <c r="AR55" s="650"/>
      <c r="AS55" s="650"/>
      <c r="AT55" s="650"/>
      <c r="AU55" s="650"/>
      <c r="AV55" s="651"/>
      <c r="AW55" s="353"/>
      <c r="AX55" s="353"/>
      <c r="AY55" s="353"/>
      <c r="AZ55" s="353"/>
      <c r="BA55" s="353"/>
      <c r="BB55" s="353"/>
      <c r="BC55" s="353"/>
      <c r="BD55" s="353"/>
      <c r="BE55" s="353"/>
      <c r="BF55" s="353"/>
      <c r="BG55" s="353"/>
      <c r="BH55" s="353"/>
      <c r="BI55" s="353"/>
      <c r="BJ55" s="353"/>
      <c r="BK55" s="353"/>
      <c r="BL55" s="353"/>
    </row>
    <row r="56" spans="1:64" ht="50.1" customHeight="1">
      <c r="A56" s="736" t="s">
        <v>149</v>
      </c>
      <c r="B56" s="258"/>
      <c r="C56" s="39" t="s">
        <v>173</v>
      </c>
      <c r="D56" s="673"/>
      <c r="E56" s="673"/>
      <c r="F56" s="673"/>
      <c r="G56" s="673"/>
      <c r="H56" s="673"/>
      <c r="I56" s="673"/>
      <c r="J56" s="673"/>
      <c r="K56" s="673"/>
      <c r="L56" s="673"/>
      <c r="M56" s="673"/>
      <c r="N56" s="673"/>
      <c r="O56" s="673"/>
      <c r="P56" s="673"/>
      <c r="Q56" s="673"/>
      <c r="R56" s="673"/>
      <c r="S56" s="673"/>
      <c r="T56" s="673"/>
      <c r="U56" s="673"/>
      <c r="V56" s="673"/>
      <c r="W56" s="673"/>
      <c r="X56" s="673"/>
      <c r="Y56" s="673"/>
      <c r="Z56" s="674"/>
      <c r="AA56" s="675"/>
      <c r="AB56" s="675"/>
      <c r="AC56" s="675"/>
      <c r="AD56" s="675"/>
      <c r="AE56" s="675"/>
      <c r="AF56" s="675"/>
      <c r="AG56" s="675"/>
      <c r="AH56" s="675"/>
      <c r="AI56" s="675"/>
      <c r="AJ56" s="675"/>
      <c r="AK56" s="675"/>
      <c r="AL56" s="675"/>
      <c r="AM56" s="675"/>
      <c r="AN56" s="675"/>
      <c r="AO56" s="675"/>
      <c r="AP56" s="675"/>
      <c r="AQ56" s="675"/>
      <c r="AR56" s="675"/>
      <c r="AS56" s="675"/>
      <c r="AT56" s="675"/>
      <c r="AU56" s="675"/>
      <c r="AV56" s="676"/>
      <c r="AW56" s="353"/>
      <c r="AX56" s="353"/>
      <c r="AY56" s="353"/>
      <c r="AZ56" s="353"/>
      <c r="BA56" s="353"/>
      <c r="BB56" s="353"/>
      <c r="BC56" s="353"/>
      <c r="BD56" s="353"/>
      <c r="BE56" s="353"/>
      <c r="BF56" s="353"/>
      <c r="BG56" s="353"/>
      <c r="BH56" s="353"/>
      <c r="BI56" s="353"/>
      <c r="BJ56" s="353"/>
      <c r="BK56" s="353"/>
      <c r="BL56" s="353"/>
    </row>
    <row r="57" spans="1:64" ht="14.45" customHeight="1" thickBot="1">
      <c r="A57" s="737"/>
      <c r="B57" s="631">
        <v>31500</v>
      </c>
      <c r="C57" s="76" t="s">
        <v>149</v>
      </c>
      <c r="D57" s="657">
        <v>25000</v>
      </c>
      <c r="E57" s="657">
        <v>5000</v>
      </c>
      <c r="F57" s="657">
        <v>1000</v>
      </c>
      <c r="G57" s="657">
        <v>500</v>
      </c>
      <c r="H57" s="658"/>
      <c r="I57" s="658"/>
      <c r="J57" s="658"/>
      <c r="K57" s="658"/>
      <c r="L57" s="658"/>
      <c r="M57" s="658"/>
      <c r="N57" s="658"/>
      <c r="O57" s="658"/>
      <c r="P57" s="658"/>
      <c r="Q57" s="658"/>
      <c r="R57" s="658"/>
      <c r="S57" s="658"/>
      <c r="T57" s="658"/>
      <c r="U57" s="658"/>
      <c r="V57" s="658"/>
      <c r="W57" s="658"/>
      <c r="X57" s="658"/>
      <c r="Y57" s="658"/>
      <c r="Z57" s="649"/>
      <c r="AA57" s="650"/>
      <c r="AB57" s="650"/>
      <c r="AC57" s="650"/>
      <c r="AD57" s="650"/>
      <c r="AE57" s="650"/>
      <c r="AF57" s="650"/>
      <c r="AG57" s="650"/>
      <c r="AH57" s="650"/>
      <c r="AI57" s="650"/>
      <c r="AJ57" s="650"/>
      <c r="AK57" s="650"/>
      <c r="AL57" s="650"/>
      <c r="AM57" s="650"/>
      <c r="AN57" s="650"/>
      <c r="AO57" s="650"/>
      <c r="AP57" s="650"/>
      <c r="AQ57" s="650"/>
      <c r="AR57" s="650"/>
      <c r="AS57" s="650"/>
      <c r="AT57" s="650"/>
      <c r="AU57" s="650"/>
      <c r="AV57" s="651"/>
      <c r="AW57" s="353"/>
      <c r="AX57" s="353"/>
      <c r="AY57" s="353"/>
      <c r="AZ57" s="353"/>
      <c r="BA57" s="353"/>
      <c r="BB57" s="353"/>
      <c r="BC57" s="353"/>
      <c r="BD57" s="353"/>
      <c r="BE57" s="353"/>
      <c r="BF57" s="353"/>
      <c r="BG57" s="353"/>
      <c r="BH57" s="353"/>
      <c r="BI57" s="353"/>
      <c r="BJ57" s="353"/>
      <c r="BK57" s="353"/>
      <c r="BL57" s="353"/>
    </row>
    <row r="58" spans="1:64" ht="50.1" customHeight="1">
      <c r="A58" s="736" t="s">
        <v>10</v>
      </c>
      <c r="B58" s="258"/>
      <c r="C58" s="74" t="s">
        <v>124</v>
      </c>
      <c r="D58" s="673"/>
      <c r="E58" s="673"/>
      <c r="F58" s="673"/>
      <c r="G58" s="673"/>
      <c r="H58" s="673"/>
      <c r="I58" s="673"/>
      <c r="J58" s="673"/>
      <c r="K58" s="673"/>
      <c r="L58" s="673"/>
      <c r="M58" s="673"/>
      <c r="N58" s="673"/>
      <c r="O58" s="673"/>
      <c r="P58" s="673"/>
      <c r="Q58" s="673"/>
      <c r="R58" s="673"/>
      <c r="S58" s="673"/>
      <c r="T58" s="673"/>
      <c r="U58" s="673"/>
      <c r="V58" s="673"/>
      <c r="W58" s="673"/>
      <c r="X58" s="673"/>
      <c r="Y58" s="673"/>
      <c r="Z58" s="674"/>
      <c r="AA58" s="675"/>
      <c r="AB58" s="675"/>
      <c r="AC58" s="675"/>
      <c r="AD58" s="675"/>
      <c r="AE58" s="675"/>
      <c r="AF58" s="675"/>
      <c r="AG58" s="675"/>
      <c r="AH58" s="675"/>
      <c r="AI58" s="675"/>
      <c r="AJ58" s="675"/>
      <c r="AK58" s="675"/>
      <c r="AL58" s="675"/>
      <c r="AM58" s="675"/>
      <c r="AN58" s="675"/>
      <c r="AO58" s="675"/>
      <c r="AP58" s="675"/>
      <c r="AQ58" s="675"/>
      <c r="AR58" s="675"/>
      <c r="AS58" s="675"/>
      <c r="AT58" s="675"/>
      <c r="AU58" s="675"/>
      <c r="AV58" s="676"/>
      <c r="AW58" s="353"/>
      <c r="AX58" s="353"/>
      <c r="AY58" s="353"/>
      <c r="AZ58" s="353"/>
      <c r="BA58" s="353"/>
      <c r="BB58" s="353"/>
      <c r="BC58" s="353"/>
      <c r="BD58" s="353"/>
      <c r="BE58" s="353"/>
      <c r="BF58" s="353"/>
      <c r="BG58" s="353"/>
      <c r="BH58" s="353"/>
      <c r="BI58" s="353"/>
      <c r="BJ58" s="353"/>
      <c r="BK58" s="353"/>
      <c r="BL58" s="353"/>
    </row>
    <row r="59" spans="1:64" ht="14.45" customHeight="1" thickBot="1">
      <c r="A59" s="737"/>
      <c r="B59" s="631">
        <v>47000</v>
      </c>
      <c r="C59" s="38" t="s">
        <v>126</v>
      </c>
      <c r="D59" s="659">
        <v>15000</v>
      </c>
      <c r="E59" s="659">
        <v>10000</v>
      </c>
      <c r="F59" s="659">
        <v>5000</v>
      </c>
      <c r="G59" s="659">
        <v>17000</v>
      </c>
      <c r="H59" s="660"/>
      <c r="I59" s="660"/>
      <c r="J59" s="660"/>
      <c r="K59" s="660"/>
      <c r="L59" s="660"/>
      <c r="M59" s="660"/>
      <c r="N59" s="660"/>
      <c r="O59" s="660"/>
      <c r="P59" s="660"/>
      <c r="Q59" s="660"/>
      <c r="R59" s="660"/>
      <c r="S59" s="660"/>
      <c r="T59" s="660"/>
      <c r="U59" s="660"/>
      <c r="V59" s="660"/>
      <c r="W59" s="660"/>
      <c r="X59" s="660"/>
      <c r="Y59" s="660"/>
      <c r="Z59" s="649"/>
      <c r="AA59" s="650"/>
      <c r="AB59" s="650"/>
      <c r="AC59" s="650"/>
      <c r="AD59" s="650"/>
      <c r="AE59" s="650"/>
      <c r="AF59" s="650"/>
      <c r="AG59" s="650"/>
      <c r="AH59" s="650"/>
      <c r="AI59" s="650"/>
      <c r="AJ59" s="650"/>
      <c r="AK59" s="650"/>
      <c r="AL59" s="650"/>
      <c r="AM59" s="650"/>
      <c r="AN59" s="650"/>
      <c r="AO59" s="650"/>
      <c r="AP59" s="650"/>
      <c r="AQ59" s="650"/>
      <c r="AR59" s="650"/>
      <c r="AS59" s="650"/>
      <c r="AT59" s="650"/>
      <c r="AU59" s="650"/>
      <c r="AV59" s="651"/>
      <c r="AW59" s="353"/>
      <c r="AX59" s="353"/>
      <c r="AY59" s="353"/>
      <c r="AZ59" s="353"/>
      <c r="BA59" s="353"/>
      <c r="BB59" s="353"/>
      <c r="BC59" s="353"/>
      <c r="BD59" s="353"/>
      <c r="BE59" s="353"/>
      <c r="BF59" s="353"/>
      <c r="BG59" s="353"/>
      <c r="BH59" s="353"/>
      <c r="BI59" s="353"/>
      <c r="BJ59" s="353"/>
      <c r="BK59" s="353"/>
      <c r="BL59" s="353"/>
    </row>
    <row r="60" spans="1:64" ht="50.1" customHeight="1" thickBot="1">
      <c r="A60" s="735" t="s">
        <v>55</v>
      </c>
      <c r="B60" s="258"/>
      <c r="C60" s="41" t="s">
        <v>124</v>
      </c>
      <c r="D60" s="48"/>
      <c r="E60" s="48"/>
      <c r="F60" s="48"/>
      <c r="G60" s="48"/>
      <c r="H60" s="48"/>
      <c r="I60" s="48"/>
      <c r="J60" s="48"/>
      <c r="K60" s="48"/>
      <c r="L60" s="48"/>
      <c r="M60" s="48"/>
      <c r="N60" s="48"/>
      <c r="O60" s="48"/>
      <c r="P60" s="48"/>
      <c r="Q60" s="48"/>
      <c r="R60" s="48"/>
      <c r="S60" s="48"/>
      <c r="T60" s="48"/>
      <c r="U60" s="48"/>
      <c r="V60" s="48"/>
      <c r="W60" s="48"/>
      <c r="X60" s="48"/>
      <c r="Y60" s="48"/>
      <c r="Z60" s="649"/>
      <c r="AA60" s="650"/>
      <c r="AB60" s="650"/>
      <c r="AC60" s="650"/>
      <c r="AD60" s="650"/>
      <c r="AE60" s="650"/>
      <c r="AF60" s="650"/>
      <c r="AG60" s="650"/>
      <c r="AH60" s="650"/>
      <c r="AI60" s="650"/>
      <c r="AJ60" s="650"/>
      <c r="AK60" s="650"/>
      <c r="AL60" s="650"/>
      <c r="AM60" s="650"/>
      <c r="AN60" s="650"/>
      <c r="AO60" s="650"/>
      <c r="AP60" s="650"/>
      <c r="AQ60" s="650"/>
      <c r="AR60" s="650"/>
      <c r="AS60" s="650"/>
      <c r="AT60" s="650"/>
      <c r="AU60" s="650"/>
      <c r="AV60" s="651"/>
      <c r="AW60" s="353"/>
      <c r="AX60" s="353"/>
      <c r="AY60" s="353"/>
      <c r="AZ60" s="353"/>
      <c r="BA60" s="353"/>
      <c r="BB60" s="353"/>
      <c r="BC60" s="353"/>
      <c r="BD60" s="353"/>
      <c r="BE60" s="353"/>
      <c r="BF60" s="353"/>
      <c r="BG60" s="353"/>
      <c r="BH60" s="353"/>
      <c r="BI60" s="353"/>
      <c r="BJ60" s="353"/>
      <c r="BK60" s="353"/>
      <c r="BL60" s="353"/>
    </row>
    <row r="61" spans="1:64" ht="14.45" customHeight="1" thickBot="1">
      <c r="A61" s="735"/>
      <c r="B61" s="261">
        <v>49200</v>
      </c>
      <c r="C61" s="38" t="s">
        <v>126</v>
      </c>
      <c r="D61" s="661">
        <v>10000</v>
      </c>
      <c r="E61" s="50">
        <v>10000</v>
      </c>
      <c r="F61" s="50">
        <v>15000</v>
      </c>
      <c r="G61" s="50">
        <v>7800</v>
      </c>
      <c r="H61" s="50">
        <v>6400</v>
      </c>
      <c r="I61" s="50"/>
      <c r="J61" s="50"/>
      <c r="K61" s="50"/>
      <c r="L61" s="50"/>
      <c r="M61" s="50"/>
      <c r="N61" s="50"/>
      <c r="O61" s="50"/>
      <c r="P61" s="50"/>
      <c r="Q61" s="50"/>
      <c r="R61" s="50"/>
      <c r="S61" s="50"/>
      <c r="T61" s="50"/>
      <c r="U61" s="50"/>
      <c r="V61" s="50"/>
      <c r="W61" s="50"/>
      <c r="X61" s="50"/>
      <c r="Y61" s="50"/>
      <c r="Z61" s="662"/>
      <c r="AA61" s="663"/>
      <c r="AB61" s="663"/>
      <c r="AC61" s="663"/>
      <c r="AD61" s="663"/>
      <c r="AE61" s="663"/>
      <c r="AF61" s="663"/>
      <c r="AG61" s="663"/>
      <c r="AH61" s="663"/>
      <c r="AI61" s="663"/>
      <c r="AJ61" s="663"/>
      <c r="AK61" s="663"/>
      <c r="AL61" s="663"/>
      <c r="AM61" s="663"/>
      <c r="AN61" s="663"/>
      <c r="AO61" s="663"/>
      <c r="AP61" s="663"/>
      <c r="AQ61" s="663"/>
      <c r="AR61" s="663"/>
      <c r="AS61" s="663"/>
      <c r="AT61" s="663"/>
      <c r="AU61" s="663"/>
      <c r="AV61" s="664"/>
      <c r="AW61" s="353"/>
      <c r="AX61" s="353"/>
      <c r="AY61" s="353"/>
      <c r="AZ61" s="353"/>
      <c r="BA61" s="353"/>
      <c r="BB61" s="353"/>
      <c r="BC61" s="353"/>
      <c r="BD61" s="353"/>
      <c r="BE61" s="353"/>
      <c r="BF61" s="353"/>
      <c r="BG61" s="353"/>
      <c r="BH61" s="353"/>
      <c r="BI61" s="353"/>
      <c r="BJ61" s="353"/>
      <c r="BK61" s="353"/>
      <c r="BL61" s="353"/>
    </row>
    <row r="62" spans="1:64" ht="21.95" customHeight="1" thickBot="1">
      <c r="A62" s="200" t="s">
        <v>13</v>
      </c>
      <c r="B62" s="318">
        <f>SUM(B47,B51,B53,B55,B61)-B57-B59</f>
        <v>2613060</v>
      </c>
      <c r="C62" s="76"/>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c r="AX62" s="353"/>
      <c r="AY62" s="353"/>
      <c r="AZ62" s="353"/>
      <c r="BA62" s="353"/>
      <c r="BB62" s="353"/>
      <c r="BC62" s="353"/>
      <c r="BD62" s="353"/>
      <c r="BE62" s="353"/>
      <c r="BF62" s="353"/>
      <c r="BG62" s="353"/>
      <c r="BH62" s="353"/>
      <c r="BI62" s="353"/>
      <c r="BJ62" s="353"/>
      <c r="BK62" s="353"/>
      <c r="BL62" s="353"/>
    </row>
    <row r="63" spans="1:64" ht="30" customHeight="1" thickBot="1">
      <c r="A63" s="199" t="s">
        <v>217</v>
      </c>
      <c r="B63" s="665">
        <v>500000</v>
      </c>
      <c r="C63" s="527">
        <f>IF(B63="",0,IF(D39="Forsknings- og videnformidlingsinstitution",IF(B62=0,0,B63/B62),IF(B47=0,0,B63/B47)))</f>
        <v>0.24284694328552486</v>
      </c>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3"/>
      <c r="AY63" s="353"/>
      <c r="AZ63" s="353"/>
      <c r="BA63" s="353"/>
      <c r="BB63" s="353"/>
      <c r="BC63" s="353"/>
      <c r="BD63" s="353"/>
      <c r="BE63" s="353"/>
      <c r="BF63" s="353"/>
      <c r="BG63" s="353"/>
      <c r="BH63" s="353"/>
      <c r="BI63" s="353"/>
      <c r="BJ63" s="353"/>
      <c r="BK63" s="353"/>
      <c r="BL63" s="353"/>
    </row>
    <row r="64" spans="1:64" ht="21.95" customHeight="1" thickBot="1">
      <c r="A64" s="253" t="s">
        <v>339</v>
      </c>
      <c r="B64" s="377">
        <f>SUM(B62:B63)</f>
        <v>3113060</v>
      </c>
      <c r="C64" s="254"/>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3"/>
      <c r="AN64" s="353"/>
      <c r="AO64" s="353"/>
      <c r="AP64" s="353"/>
      <c r="AQ64" s="353"/>
      <c r="AR64" s="353"/>
      <c r="AS64" s="353"/>
      <c r="AT64" s="353"/>
      <c r="AU64" s="353"/>
      <c r="AV64" s="353"/>
      <c r="AW64" s="353"/>
      <c r="AX64" s="353"/>
      <c r="AY64" s="353"/>
      <c r="AZ64" s="353"/>
      <c r="BA64" s="353"/>
      <c r="BB64" s="353"/>
      <c r="BC64" s="353"/>
      <c r="BD64" s="353"/>
      <c r="BE64" s="353"/>
      <c r="BF64" s="353"/>
      <c r="BG64" s="353"/>
      <c r="BH64" s="353"/>
      <c r="BI64" s="353"/>
      <c r="BJ64" s="353"/>
      <c r="BK64" s="353"/>
      <c r="BL64" s="353"/>
    </row>
    <row r="65" spans="1:64" ht="14.1" customHeight="1">
      <c r="A65" s="353"/>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3"/>
      <c r="AY65" s="353"/>
      <c r="AZ65" s="353"/>
      <c r="BA65" s="353"/>
      <c r="BB65" s="353"/>
      <c r="BC65" s="353"/>
      <c r="BD65" s="353"/>
      <c r="BE65" s="353"/>
      <c r="BF65" s="353"/>
      <c r="BG65" s="353"/>
      <c r="BH65" s="353"/>
      <c r="BI65" s="353"/>
      <c r="BJ65" s="353"/>
      <c r="BK65" s="353"/>
      <c r="BL65" s="353"/>
    </row>
    <row r="66" spans="1:64" ht="14.1" customHeight="1" thickBot="1">
      <c r="A66" s="353"/>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53"/>
      <c r="AT66" s="353"/>
      <c r="AU66" s="353"/>
      <c r="AV66" s="353"/>
      <c r="AW66" s="353"/>
      <c r="AX66" s="353"/>
      <c r="AY66" s="353"/>
      <c r="AZ66" s="353"/>
      <c r="BA66" s="353"/>
      <c r="BB66" s="353"/>
      <c r="BC66" s="353"/>
      <c r="BD66" s="353"/>
      <c r="BE66" s="353"/>
      <c r="BF66" s="353"/>
      <c r="BG66" s="353"/>
      <c r="BH66" s="353"/>
      <c r="BI66" s="353"/>
      <c r="BJ66" s="353"/>
      <c r="BK66" s="353"/>
      <c r="BL66" s="353"/>
    </row>
    <row r="67" spans="1:64" ht="24.75" thickTop="1" thickBot="1">
      <c r="A67" s="366" t="s">
        <v>424</v>
      </c>
      <c r="B67" s="367"/>
      <c r="C67" s="358"/>
      <c r="D67" s="36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3"/>
      <c r="AX67" s="353"/>
      <c r="AY67" s="353"/>
      <c r="AZ67" s="353"/>
      <c r="BA67" s="353"/>
      <c r="BB67" s="353"/>
      <c r="BC67" s="353"/>
      <c r="BD67" s="353"/>
      <c r="BE67" s="353"/>
      <c r="BF67" s="353"/>
      <c r="BG67" s="353"/>
      <c r="BH67" s="353"/>
      <c r="BI67" s="353"/>
      <c r="BJ67" s="353"/>
      <c r="BK67" s="353"/>
      <c r="BL67" s="353"/>
    </row>
    <row r="68" spans="1:64" ht="35.1" customHeight="1">
      <c r="A68" s="492" t="str">
        <f>IF(B69&gt;0,"Evt. P-nummer","")</f>
        <v>Evt. P-nummer</v>
      </c>
      <c r="B68" s="512" t="s">
        <v>392</v>
      </c>
      <c r="C68" s="530" t="s">
        <v>15</v>
      </c>
      <c r="D68" s="531" t="s">
        <v>204</v>
      </c>
      <c r="E68" s="531" t="s">
        <v>113</v>
      </c>
      <c r="F68" s="532" t="s">
        <v>205</v>
      </c>
      <c r="G68" s="359"/>
      <c r="H68" s="359"/>
      <c r="I68" s="359"/>
      <c r="J68" s="517"/>
      <c r="K68" s="517"/>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3"/>
      <c r="AX68" s="353"/>
      <c r="AY68" s="353"/>
      <c r="AZ68" s="353"/>
      <c r="BA68" s="353"/>
      <c r="BB68" s="353"/>
      <c r="BC68" s="353"/>
      <c r="BD68" s="353"/>
      <c r="BE68" s="353"/>
      <c r="BF68" s="353"/>
      <c r="BG68" s="353"/>
      <c r="BH68" s="353"/>
      <c r="BI68" s="353"/>
      <c r="BJ68" s="353"/>
      <c r="BK68" s="353"/>
      <c r="BL68" s="353"/>
    </row>
    <row r="69" spans="1:64" ht="35.1" customHeight="1" thickBot="1">
      <c r="A69" s="677"/>
      <c r="B69" s="666">
        <v>7425500</v>
      </c>
      <c r="C69" s="667" t="s">
        <v>469</v>
      </c>
      <c r="D69" s="668" t="s">
        <v>104</v>
      </c>
      <c r="E69" s="668" t="s">
        <v>108</v>
      </c>
      <c r="F69" s="669" t="s">
        <v>91</v>
      </c>
      <c r="G69" s="353"/>
      <c r="H69" s="353"/>
      <c r="I69" s="359"/>
      <c r="J69" s="678"/>
      <c r="K69" s="678"/>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L69" s="353"/>
      <c r="AM69" s="353"/>
      <c r="AN69" s="353"/>
      <c r="AO69" s="353"/>
      <c r="AP69" s="353"/>
      <c r="AQ69" s="353"/>
      <c r="AR69" s="353"/>
      <c r="AS69" s="353"/>
      <c r="AT69" s="353"/>
      <c r="AU69" s="353"/>
      <c r="AV69" s="353"/>
      <c r="AW69" s="353"/>
      <c r="AX69" s="353"/>
      <c r="AY69" s="353"/>
      <c r="AZ69" s="353"/>
      <c r="BA69" s="353"/>
      <c r="BB69" s="353"/>
      <c r="BC69" s="353"/>
      <c r="BD69" s="353"/>
      <c r="BE69" s="353"/>
      <c r="BF69" s="353"/>
      <c r="BG69" s="353"/>
      <c r="BH69" s="353"/>
      <c r="BI69" s="353"/>
      <c r="BJ69" s="353"/>
      <c r="BK69" s="353"/>
      <c r="BL69" s="353"/>
    </row>
    <row r="70" spans="1:64" ht="35.1" customHeight="1">
      <c r="A70" s="528" t="s">
        <v>210</v>
      </c>
      <c r="B70" s="529" t="s">
        <v>406</v>
      </c>
      <c r="C70" s="750"/>
      <c r="D70" s="533" t="s">
        <v>401</v>
      </c>
      <c r="E70" s="533" t="str">
        <f>IF(D71="Ja","Privat finansiering","")</f>
        <v>Privat finansiering</v>
      </c>
      <c r="F70" s="632" t="str">
        <f>IF(D71="Ja","Offentlig finansiering","")</f>
        <v>Offentlig finansiering</v>
      </c>
      <c r="G70" s="353"/>
      <c r="H70" s="353"/>
      <c r="I70" s="359"/>
      <c r="J70" s="359"/>
      <c r="K70" s="359"/>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3"/>
      <c r="AI70" s="353"/>
      <c r="AJ70" s="353"/>
      <c r="AK70" s="353"/>
      <c r="AL70" s="353"/>
      <c r="AM70" s="353"/>
      <c r="AN70" s="353"/>
      <c r="AO70" s="353"/>
      <c r="AP70" s="353"/>
      <c r="AQ70" s="353"/>
      <c r="AR70" s="353"/>
      <c r="AS70" s="353"/>
      <c r="AT70" s="353"/>
      <c r="AU70" s="353"/>
      <c r="AV70" s="353"/>
      <c r="AW70" s="353"/>
      <c r="AX70" s="353"/>
      <c r="AY70" s="353"/>
      <c r="AZ70" s="353"/>
      <c r="BA70" s="353"/>
      <c r="BB70" s="353"/>
      <c r="BC70" s="353"/>
      <c r="BD70" s="353"/>
      <c r="BE70" s="353"/>
      <c r="BF70" s="353"/>
      <c r="BG70" s="353"/>
      <c r="BH70" s="353"/>
      <c r="BI70" s="353"/>
      <c r="BJ70" s="353"/>
      <c r="BK70" s="353"/>
      <c r="BL70" s="353"/>
    </row>
    <row r="71" spans="1:64" ht="35.1" customHeight="1" thickBot="1">
      <c r="A71" s="335">
        <v>0.65</v>
      </c>
      <c r="B71" s="519">
        <v>0.46575069573143868</v>
      </c>
      <c r="C71" s="751"/>
      <c r="D71" s="670" t="s">
        <v>467</v>
      </c>
      <c r="E71" s="671">
        <v>1200000</v>
      </c>
      <c r="F71" s="642">
        <v>570000</v>
      </c>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c r="AI71" s="353"/>
      <c r="AJ71" s="353"/>
      <c r="AK71" s="353"/>
      <c r="AL71" s="353"/>
      <c r="AM71" s="353"/>
      <c r="AN71" s="353"/>
      <c r="AO71" s="353"/>
      <c r="AP71" s="353"/>
      <c r="AQ71" s="353"/>
      <c r="AR71" s="353"/>
      <c r="AS71" s="353"/>
      <c r="AT71" s="353"/>
      <c r="AU71" s="353"/>
      <c r="AV71" s="353"/>
      <c r="AW71" s="353"/>
      <c r="AX71" s="353"/>
      <c r="AY71" s="353"/>
      <c r="AZ71" s="353"/>
      <c r="BA71" s="353"/>
      <c r="BB71" s="353"/>
      <c r="BC71" s="353"/>
      <c r="BD71" s="353"/>
      <c r="BE71" s="353"/>
      <c r="BF71" s="353"/>
      <c r="BG71" s="353"/>
      <c r="BH71" s="353"/>
      <c r="BI71" s="353"/>
      <c r="BJ71" s="353"/>
      <c r="BK71" s="353"/>
      <c r="BL71" s="353"/>
    </row>
    <row r="72" spans="1:64" ht="14.1" customHeight="1">
      <c r="A72" s="353"/>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53"/>
      <c r="AK72" s="353"/>
      <c r="AL72" s="353"/>
      <c r="AM72" s="353"/>
      <c r="AN72" s="353"/>
      <c r="AO72" s="353"/>
      <c r="AP72" s="353"/>
      <c r="AQ72" s="353"/>
      <c r="AR72" s="353"/>
      <c r="AS72" s="353"/>
      <c r="AT72" s="353"/>
      <c r="AU72" s="353"/>
      <c r="AV72" s="353"/>
      <c r="AW72" s="353"/>
      <c r="AX72" s="353"/>
      <c r="AY72" s="353"/>
      <c r="AZ72" s="353"/>
      <c r="BA72" s="353"/>
      <c r="BB72" s="353"/>
      <c r="BC72" s="353"/>
      <c r="BD72" s="353"/>
      <c r="BE72" s="353"/>
      <c r="BF72" s="353"/>
      <c r="BG72" s="353"/>
      <c r="BH72" s="353"/>
      <c r="BI72" s="353"/>
      <c r="BJ72" s="353"/>
      <c r="BK72" s="353"/>
      <c r="BL72" s="353"/>
    </row>
    <row r="73" spans="1:64" ht="15.75" customHeight="1" thickBot="1">
      <c r="A73" s="354" t="s">
        <v>431</v>
      </c>
      <c r="B73" s="354" t="s">
        <v>203</v>
      </c>
      <c r="C73" s="372" t="s">
        <v>123</v>
      </c>
      <c r="D73" s="370" t="s">
        <v>127</v>
      </c>
      <c r="E73" s="370" t="s">
        <v>128</v>
      </c>
      <c r="F73" s="370" t="s">
        <v>129</v>
      </c>
      <c r="G73" s="370" t="s">
        <v>130</v>
      </c>
      <c r="H73" s="370" t="s">
        <v>131</v>
      </c>
      <c r="I73" s="370" t="s">
        <v>132</v>
      </c>
      <c r="J73" s="370" t="s">
        <v>133</v>
      </c>
      <c r="K73" s="370" t="s">
        <v>134</v>
      </c>
      <c r="L73" s="370" t="s">
        <v>135</v>
      </c>
      <c r="M73" s="370" t="s">
        <v>136</v>
      </c>
      <c r="N73" s="370" t="s">
        <v>137</v>
      </c>
      <c r="O73" s="370" t="s">
        <v>138</v>
      </c>
      <c r="P73" s="370" t="s">
        <v>139</v>
      </c>
      <c r="Q73" s="370" t="s">
        <v>140</v>
      </c>
      <c r="R73" s="370" t="s">
        <v>141</v>
      </c>
      <c r="S73" s="370" t="s">
        <v>142</v>
      </c>
      <c r="T73" s="370" t="s">
        <v>143</v>
      </c>
      <c r="U73" s="370" t="s">
        <v>144</v>
      </c>
      <c r="V73" s="370" t="s">
        <v>145</v>
      </c>
      <c r="W73" s="370" t="s">
        <v>146</v>
      </c>
      <c r="X73" s="370" t="s">
        <v>147</v>
      </c>
      <c r="Y73" s="370" t="s">
        <v>148</v>
      </c>
      <c r="Z73" s="404" t="s">
        <v>155</v>
      </c>
      <c r="AA73" s="353"/>
      <c r="AB73" s="353"/>
      <c r="AC73" s="353"/>
      <c r="AD73" s="353"/>
      <c r="AE73" s="353"/>
      <c r="AF73" s="353"/>
      <c r="AG73" s="353"/>
      <c r="AH73" s="353"/>
      <c r="AI73" s="353"/>
      <c r="AJ73" s="353"/>
      <c r="AK73" s="353"/>
      <c r="AL73" s="353"/>
      <c r="AM73" s="353"/>
      <c r="AN73" s="353"/>
      <c r="AO73" s="353"/>
      <c r="AP73" s="353"/>
      <c r="AQ73" s="353"/>
      <c r="AR73" s="353"/>
      <c r="AS73" s="353"/>
      <c r="AT73" s="353"/>
      <c r="AU73" s="353"/>
      <c r="AV73" s="353"/>
      <c r="AW73" s="353"/>
      <c r="AX73" s="353"/>
      <c r="AY73" s="353"/>
      <c r="AZ73" s="353"/>
      <c r="BA73" s="353"/>
      <c r="BB73" s="353"/>
      <c r="BC73" s="353"/>
      <c r="BD73" s="353"/>
      <c r="BE73" s="353"/>
      <c r="BF73" s="353"/>
      <c r="BG73" s="353"/>
      <c r="BH73" s="353"/>
      <c r="BI73" s="353"/>
      <c r="BJ73" s="353"/>
      <c r="BK73" s="353"/>
      <c r="BL73" s="353"/>
    </row>
    <row r="74" spans="1:64" ht="50.1" customHeight="1">
      <c r="A74" s="736" t="s">
        <v>54</v>
      </c>
      <c r="B74" s="262"/>
      <c r="C74" s="46" t="s">
        <v>124</v>
      </c>
      <c r="D74" s="48"/>
      <c r="E74" s="48"/>
      <c r="F74" s="48"/>
      <c r="G74" s="48"/>
      <c r="H74" s="48"/>
      <c r="I74" s="48"/>
      <c r="J74" s="48"/>
      <c r="K74" s="48"/>
      <c r="L74" s="48"/>
      <c r="M74" s="48"/>
      <c r="N74" s="48"/>
      <c r="O74" s="48"/>
      <c r="P74" s="48"/>
      <c r="Q74" s="48"/>
      <c r="R74" s="48"/>
      <c r="S74" s="48"/>
      <c r="T74" s="48"/>
      <c r="U74" s="48"/>
      <c r="V74" s="48"/>
      <c r="W74" s="48"/>
      <c r="X74" s="48"/>
      <c r="Y74" s="48"/>
      <c r="Z74" s="646"/>
      <c r="AA74" s="647"/>
      <c r="AB74" s="647"/>
      <c r="AC74" s="647"/>
      <c r="AD74" s="647"/>
      <c r="AE74" s="647"/>
      <c r="AF74" s="647"/>
      <c r="AG74" s="647"/>
      <c r="AH74" s="647"/>
      <c r="AI74" s="647"/>
      <c r="AJ74" s="647"/>
      <c r="AK74" s="647"/>
      <c r="AL74" s="647"/>
      <c r="AM74" s="647"/>
      <c r="AN74" s="647"/>
      <c r="AO74" s="647"/>
      <c r="AP74" s="647"/>
      <c r="AQ74" s="647"/>
      <c r="AR74" s="647"/>
      <c r="AS74" s="647"/>
      <c r="AT74" s="647"/>
      <c r="AU74" s="647"/>
      <c r="AV74" s="648"/>
      <c r="AW74" s="353"/>
      <c r="AX74" s="353"/>
      <c r="AY74" s="353"/>
      <c r="AZ74" s="353"/>
      <c r="BA74" s="353"/>
      <c r="BB74" s="353"/>
      <c r="BC74" s="353"/>
      <c r="BD74" s="353"/>
      <c r="BE74" s="353"/>
      <c r="BF74" s="353"/>
      <c r="BG74" s="353"/>
      <c r="BH74" s="353"/>
      <c r="BI74" s="353"/>
      <c r="BJ74" s="353"/>
      <c r="BK74" s="353"/>
      <c r="BL74" s="353"/>
    </row>
    <row r="75" spans="1:64" ht="14.45" customHeight="1">
      <c r="A75" s="738"/>
      <c r="B75" s="255"/>
      <c r="C75" s="37" t="s">
        <v>125</v>
      </c>
      <c r="D75" s="47">
        <v>350</v>
      </c>
      <c r="E75" s="47">
        <v>350</v>
      </c>
      <c r="F75" s="47">
        <v>350</v>
      </c>
      <c r="G75" s="47">
        <v>350</v>
      </c>
      <c r="H75" s="47">
        <v>547</v>
      </c>
      <c r="I75" s="47">
        <v>299</v>
      </c>
      <c r="J75" s="47"/>
      <c r="K75" s="47"/>
      <c r="L75" s="47"/>
      <c r="M75" s="47"/>
      <c r="N75" s="47"/>
      <c r="O75" s="47"/>
      <c r="P75" s="47"/>
      <c r="Q75" s="47"/>
      <c r="R75" s="47"/>
      <c r="S75" s="47"/>
      <c r="T75" s="47"/>
      <c r="U75" s="47"/>
      <c r="V75" s="47"/>
      <c r="W75" s="47"/>
      <c r="X75" s="47"/>
      <c r="Y75" s="47"/>
      <c r="Z75" s="649"/>
      <c r="AA75" s="650"/>
      <c r="AB75" s="650"/>
      <c r="AC75" s="650"/>
      <c r="AD75" s="650"/>
      <c r="AE75" s="650"/>
      <c r="AF75" s="650"/>
      <c r="AG75" s="650"/>
      <c r="AH75" s="650"/>
      <c r="AI75" s="650"/>
      <c r="AJ75" s="650"/>
      <c r="AK75" s="650"/>
      <c r="AL75" s="650"/>
      <c r="AM75" s="650"/>
      <c r="AN75" s="650"/>
      <c r="AO75" s="650"/>
      <c r="AP75" s="650"/>
      <c r="AQ75" s="650"/>
      <c r="AR75" s="650"/>
      <c r="AS75" s="650"/>
      <c r="AT75" s="650"/>
      <c r="AU75" s="650"/>
      <c r="AV75" s="651"/>
      <c r="AW75" s="353"/>
      <c r="AX75" s="353"/>
      <c r="AY75" s="353"/>
      <c r="AZ75" s="353"/>
      <c r="BA75" s="353"/>
      <c r="BB75" s="353"/>
      <c r="BC75" s="353"/>
      <c r="BD75" s="353"/>
      <c r="BE75" s="353"/>
      <c r="BF75" s="353"/>
      <c r="BG75" s="353"/>
      <c r="BH75" s="353"/>
      <c r="BI75" s="353"/>
      <c r="BJ75" s="353"/>
      <c r="BK75" s="353"/>
      <c r="BL75" s="353"/>
    </row>
    <row r="76" spans="1:64" ht="14.45" customHeight="1" thickBot="1">
      <c r="A76" s="738"/>
      <c r="B76" s="256" t="s">
        <v>491</v>
      </c>
      <c r="C76" s="37" t="s">
        <v>9</v>
      </c>
      <c r="D76" s="47">
        <v>900</v>
      </c>
      <c r="E76" s="47">
        <v>1642</v>
      </c>
      <c r="F76" s="47">
        <v>780</v>
      </c>
      <c r="G76" s="47">
        <v>550</v>
      </c>
      <c r="H76" s="47">
        <v>800</v>
      </c>
      <c r="I76" s="47">
        <v>890</v>
      </c>
      <c r="J76" s="47"/>
      <c r="K76" s="47"/>
      <c r="L76" s="47"/>
      <c r="M76" s="47"/>
      <c r="N76" s="47"/>
      <c r="O76" s="47"/>
      <c r="P76" s="47"/>
      <c r="Q76" s="47"/>
      <c r="R76" s="47"/>
      <c r="S76" s="47"/>
      <c r="T76" s="47"/>
      <c r="U76" s="47"/>
      <c r="V76" s="47"/>
      <c r="W76" s="47"/>
      <c r="X76" s="47"/>
      <c r="Y76" s="47"/>
      <c r="Z76" s="649"/>
      <c r="AA76" s="650"/>
      <c r="AB76" s="650"/>
      <c r="AC76" s="650"/>
      <c r="AD76" s="650"/>
      <c r="AE76" s="650"/>
      <c r="AF76" s="650"/>
      <c r="AG76" s="650"/>
      <c r="AH76" s="650"/>
      <c r="AI76" s="650"/>
      <c r="AJ76" s="650"/>
      <c r="AK76" s="650"/>
      <c r="AL76" s="650"/>
      <c r="AM76" s="650"/>
      <c r="AN76" s="650"/>
      <c r="AO76" s="650"/>
      <c r="AP76" s="650"/>
      <c r="AQ76" s="650"/>
      <c r="AR76" s="650"/>
      <c r="AS76" s="650"/>
      <c r="AT76" s="650"/>
      <c r="AU76" s="650"/>
      <c r="AV76" s="651"/>
      <c r="AW76" s="353"/>
      <c r="AX76" s="353"/>
      <c r="AY76" s="353"/>
      <c r="AZ76" s="353"/>
      <c r="BA76" s="353"/>
      <c r="BB76" s="353"/>
      <c r="BC76" s="353"/>
      <c r="BD76" s="353"/>
      <c r="BE76" s="353"/>
      <c r="BF76" s="353"/>
      <c r="BG76" s="353"/>
      <c r="BH76" s="353"/>
      <c r="BI76" s="353"/>
      <c r="BJ76" s="353"/>
      <c r="BK76" s="353"/>
      <c r="BL76" s="353"/>
    </row>
    <row r="77" spans="1:64" ht="14.45" customHeight="1" thickBot="1">
      <c r="A77" s="737"/>
      <c r="B77" s="257">
        <v>2058910</v>
      </c>
      <c r="C77" s="38" t="s">
        <v>126</v>
      </c>
      <c r="D77" s="52">
        <f>IF(D75*D76=0,"",(D75*D76))</f>
        <v>315000</v>
      </c>
      <c r="E77" s="52">
        <f t="shared" ref="E77:AV77" si="4">IF(E75*E76=0,"",(E75*E76))</f>
        <v>574700</v>
      </c>
      <c r="F77" s="52">
        <f t="shared" si="4"/>
        <v>273000</v>
      </c>
      <c r="G77" s="52">
        <f t="shared" si="4"/>
        <v>192500</v>
      </c>
      <c r="H77" s="52">
        <f t="shared" si="4"/>
        <v>437600</v>
      </c>
      <c r="I77" s="52">
        <f t="shared" si="4"/>
        <v>266110</v>
      </c>
      <c r="J77" s="52" t="str">
        <f t="shared" si="4"/>
        <v/>
      </c>
      <c r="K77" s="52" t="str">
        <f t="shared" si="4"/>
        <v/>
      </c>
      <c r="L77" s="52" t="str">
        <f t="shared" si="4"/>
        <v/>
      </c>
      <c r="M77" s="52" t="str">
        <f t="shared" si="4"/>
        <v/>
      </c>
      <c r="N77" s="52" t="str">
        <f t="shared" si="4"/>
        <v/>
      </c>
      <c r="O77" s="52" t="str">
        <f t="shared" si="4"/>
        <v/>
      </c>
      <c r="P77" s="52" t="str">
        <f t="shared" si="4"/>
        <v/>
      </c>
      <c r="Q77" s="52" t="str">
        <f t="shared" si="4"/>
        <v/>
      </c>
      <c r="R77" s="52" t="str">
        <f t="shared" si="4"/>
        <v/>
      </c>
      <c r="S77" s="52" t="str">
        <f t="shared" si="4"/>
        <v/>
      </c>
      <c r="T77" s="52" t="str">
        <f t="shared" si="4"/>
        <v/>
      </c>
      <c r="U77" s="52" t="str">
        <f t="shared" si="4"/>
        <v/>
      </c>
      <c r="V77" s="52" t="str">
        <f t="shared" si="4"/>
        <v/>
      </c>
      <c r="W77" s="52" t="str">
        <f t="shared" si="4"/>
        <v/>
      </c>
      <c r="X77" s="52" t="str">
        <f t="shared" si="4"/>
        <v/>
      </c>
      <c r="Y77" s="52" t="str">
        <f t="shared" si="4"/>
        <v/>
      </c>
      <c r="Z77" s="65" t="str">
        <f t="shared" si="4"/>
        <v/>
      </c>
      <c r="AA77" s="66" t="str">
        <f t="shared" si="4"/>
        <v/>
      </c>
      <c r="AB77" s="66" t="str">
        <f t="shared" si="4"/>
        <v/>
      </c>
      <c r="AC77" s="66" t="str">
        <f t="shared" si="4"/>
        <v/>
      </c>
      <c r="AD77" s="66" t="str">
        <f t="shared" si="4"/>
        <v/>
      </c>
      <c r="AE77" s="66" t="str">
        <f t="shared" si="4"/>
        <v/>
      </c>
      <c r="AF77" s="66" t="str">
        <f t="shared" si="4"/>
        <v/>
      </c>
      <c r="AG77" s="66" t="str">
        <f t="shared" si="4"/>
        <v/>
      </c>
      <c r="AH77" s="66" t="str">
        <f t="shared" si="4"/>
        <v/>
      </c>
      <c r="AI77" s="66" t="str">
        <f t="shared" si="4"/>
        <v/>
      </c>
      <c r="AJ77" s="66" t="str">
        <f t="shared" si="4"/>
        <v/>
      </c>
      <c r="AK77" s="66" t="str">
        <f t="shared" si="4"/>
        <v/>
      </c>
      <c r="AL77" s="66" t="str">
        <f t="shared" si="4"/>
        <v/>
      </c>
      <c r="AM77" s="66" t="str">
        <f t="shared" si="4"/>
        <v/>
      </c>
      <c r="AN77" s="66" t="str">
        <f t="shared" si="4"/>
        <v/>
      </c>
      <c r="AO77" s="66" t="str">
        <f t="shared" si="4"/>
        <v/>
      </c>
      <c r="AP77" s="66" t="str">
        <f t="shared" si="4"/>
        <v/>
      </c>
      <c r="AQ77" s="66" t="str">
        <f t="shared" si="4"/>
        <v/>
      </c>
      <c r="AR77" s="66" t="str">
        <f t="shared" si="4"/>
        <v/>
      </c>
      <c r="AS77" s="66" t="str">
        <f t="shared" si="4"/>
        <v/>
      </c>
      <c r="AT77" s="66" t="str">
        <f t="shared" si="4"/>
        <v/>
      </c>
      <c r="AU77" s="66" t="str">
        <f t="shared" si="4"/>
        <v/>
      </c>
      <c r="AV77" s="67" t="str">
        <f t="shared" si="4"/>
        <v/>
      </c>
      <c r="AW77" s="353"/>
      <c r="AX77" s="353"/>
      <c r="AY77" s="353"/>
      <c r="AZ77" s="353"/>
      <c r="BA77" s="353"/>
      <c r="BB77" s="353"/>
      <c r="BC77" s="353"/>
      <c r="BD77" s="353"/>
      <c r="BE77" s="353"/>
      <c r="BF77" s="353"/>
      <c r="BG77" s="353"/>
      <c r="BH77" s="353"/>
      <c r="BI77" s="353"/>
      <c r="BJ77" s="353"/>
      <c r="BK77" s="353"/>
      <c r="BL77" s="353"/>
    </row>
    <row r="78" spans="1:64" ht="50.1" customHeight="1">
      <c r="A78" s="738" t="s">
        <v>3</v>
      </c>
      <c r="B78" s="258"/>
      <c r="C78" s="41" t="s">
        <v>124</v>
      </c>
      <c r="D78" s="672"/>
      <c r="E78" s="49"/>
      <c r="F78" s="49"/>
      <c r="G78" s="49"/>
      <c r="H78" s="49"/>
      <c r="I78" s="49"/>
      <c r="J78" s="49"/>
      <c r="K78" s="49"/>
      <c r="L78" s="49"/>
      <c r="M78" s="49"/>
      <c r="N78" s="49"/>
      <c r="O78" s="49"/>
      <c r="P78" s="49"/>
      <c r="Q78" s="49"/>
      <c r="R78" s="49"/>
      <c r="S78" s="49"/>
      <c r="T78" s="49"/>
      <c r="U78" s="49"/>
      <c r="V78" s="49"/>
      <c r="W78" s="49"/>
      <c r="X78" s="49"/>
      <c r="Y78" s="49"/>
      <c r="Z78" s="649"/>
      <c r="AA78" s="650"/>
      <c r="AB78" s="650"/>
      <c r="AC78" s="650"/>
      <c r="AD78" s="650"/>
      <c r="AE78" s="650"/>
      <c r="AF78" s="650"/>
      <c r="AG78" s="650"/>
      <c r="AH78" s="650"/>
      <c r="AI78" s="650"/>
      <c r="AJ78" s="650"/>
      <c r="AK78" s="650"/>
      <c r="AL78" s="650"/>
      <c r="AM78" s="650"/>
      <c r="AN78" s="650"/>
      <c r="AO78" s="650"/>
      <c r="AP78" s="650"/>
      <c r="AQ78" s="650"/>
      <c r="AR78" s="650"/>
      <c r="AS78" s="650"/>
      <c r="AT78" s="650"/>
      <c r="AU78" s="650"/>
      <c r="AV78" s="651"/>
      <c r="AW78" s="353"/>
      <c r="AX78" s="353"/>
      <c r="AY78" s="353"/>
      <c r="AZ78" s="353"/>
      <c r="BA78" s="353"/>
      <c r="BB78" s="353"/>
      <c r="BC78" s="353"/>
      <c r="BD78" s="353"/>
      <c r="BE78" s="353"/>
      <c r="BF78" s="353"/>
      <c r="BG78" s="353"/>
      <c r="BH78" s="353"/>
      <c r="BI78" s="353"/>
      <c r="BJ78" s="353"/>
      <c r="BK78" s="353"/>
      <c r="BL78" s="353"/>
    </row>
    <row r="79" spans="1:64" ht="14.45" customHeight="1">
      <c r="A79" s="738"/>
      <c r="B79" s="259"/>
      <c r="C79" s="556" t="s">
        <v>125</v>
      </c>
      <c r="D79" s="679">
        <v>750</v>
      </c>
      <c r="E79" s="680">
        <v>970</v>
      </c>
      <c r="F79" s="47">
        <v>1500</v>
      </c>
      <c r="G79" s="681">
        <v>1100</v>
      </c>
      <c r="H79" s="47"/>
      <c r="I79" s="47"/>
      <c r="J79" s="47"/>
      <c r="K79" s="47"/>
      <c r="L79" s="47"/>
      <c r="M79" s="47"/>
      <c r="N79" s="47"/>
      <c r="O79" s="47"/>
      <c r="P79" s="47"/>
      <c r="Q79" s="47"/>
      <c r="R79" s="47"/>
      <c r="S79" s="47"/>
      <c r="T79" s="47"/>
      <c r="U79" s="47"/>
      <c r="V79" s="47"/>
      <c r="W79" s="47"/>
      <c r="X79" s="47"/>
      <c r="Y79" s="47"/>
      <c r="Z79" s="649"/>
      <c r="AA79" s="650"/>
      <c r="AB79" s="650"/>
      <c r="AC79" s="650"/>
      <c r="AD79" s="650"/>
      <c r="AE79" s="650"/>
      <c r="AF79" s="650"/>
      <c r="AG79" s="650"/>
      <c r="AH79" s="650"/>
      <c r="AI79" s="650"/>
      <c r="AJ79" s="650"/>
      <c r="AK79" s="650"/>
      <c r="AL79" s="650"/>
      <c r="AM79" s="650"/>
      <c r="AN79" s="650"/>
      <c r="AO79" s="650"/>
      <c r="AP79" s="650"/>
      <c r="AQ79" s="650"/>
      <c r="AR79" s="650"/>
      <c r="AS79" s="650"/>
      <c r="AT79" s="650"/>
      <c r="AU79" s="650"/>
      <c r="AV79" s="651"/>
      <c r="AW79" s="353"/>
      <c r="AX79" s="353"/>
      <c r="AY79" s="353"/>
      <c r="AZ79" s="353"/>
      <c r="BA79" s="353"/>
      <c r="BB79" s="353"/>
      <c r="BC79" s="353"/>
      <c r="BD79" s="353"/>
      <c r="BE79" s="353"/>
      <c r="BF79" s="353"/>
      <c r="BG79" s="353"/>
      <c r="BH79" s="353"/>
      <c r="BI79" s="353"/>
      <c r="BJ79" s="353"/>
      <c r="BK79" s="353"/>
      <c r="BL79" s="353"/>
    </row>
    <row r="80" spans="1:64" ht="14.45" customHeight="1">
      <c r="A80" s="738"/>
      <c r="B80" s="259"/>
      <c r="C80" s="556" t="s">
        <v>9</v>
      </c>
      <c r="D80" s="679">
        <v>75</v>
      </c>
      <c r="E80" s="680">
        <v>50</v>
      </c>
      <c r="F80" s="47">
        <v>25</v>
      </c>
      <c r="G80" s="681">
        <v>87</v>
      </c>
      <c r="H80" s="47"/>
      <c r="I80" s="47"/>
      <c r="J80" s="47"/>
      <c r="K80" s="47"/>
      <c r="L80" s="47"/>
      <c r="M80" s="47"/>
      <c r="N80" s="47"/>
      <c r="O80" s="47"/>
      <c r="P80" s="47"/>
      <c r="Q80" s="47"/>
      <c r="R80" s="47"/>
      <c r="S80" s="47"/>
      <c r="T80" s="47"/>
      <c r="U80" s="47"/>
      <c r="V80" s="47"/>
      <c r="W80" s="47"/>
      <c r="X80" s="47"/>
      <c r="Y80" s="47"/>
      <c r="Z80" s="649"/>
      <c r="AA80" s="650"/>
      <c r="AB80" s="650"/>
      <c r="AC80" s="650"/>
      <c r="AD80" s="650"/>
      <c r="AE80" s="650"/>
      <c r="AF80" s="650"/>
      <c r="AG80" s="650"/>
      <c r="AH80" s="650"/>
      <c r="AI80" s="650"/>
      <c r="AJ80" s="650"/>
      <c r="AK80" s="650"/>
      <c r="AL80" s="650"/>
      <c r="AM80" s="650"/>
      <c r="AN80" s="650"/>
      <c r="AO80" s="650"/>
      <c r="AP80" s="650"/>
      <c r="AQ80" s="650"/>
      <c r="AR80" s="650"/>
      <c r="AS80" s="650"/>
      <c r="AT80" s="650"/>
      <c r="AU80" s="650"/>
      <c r="AV80" s="651"/>
      <c r="AW80" s="353"/>
      <c r="AX80" s="353"/>
      <c r="AY80" s="353"/>
      <c r="AZ80" s="353"/>
      <c r="BA80" s="353"/>
      <c r="BB80" s="353"/>
      <c r="BC80" s="353"/>
      <c r="BD80" s="353"/>
      <c r="BE80" s="353"/>
      <c r="BF80" s="353"/>
      <c r="BG80" s="353"/>
      <c r="BH80" s="353"/>
      <c r="BI80" s="353"/>
      <c r="BJ80" s="353"/>
      <c r="BK80" s="353"/>
      <c r="BL80" s="353"/>
    </row>
    <row r="81" spans="1:64" ht="14.45" customHeight="1" thickBot="1">
      <c r="A81" s="738"/>
      <c r="B81" s="260">
        <v>237950</v>
      </c>
      <c r="C81" s="40" t="s">
        <v>126</v>
      </c>
      <c r="D81" s="51">
        <f t="shared" ref="D81:AV81" si="5">IF(D79*D80=0,"",(D79*D80))</f>
        <v>56250</v>
      </c>
      <c r="E81" s="51">
        <f t="shared" si="5"/>
        <v>48500</v>
      </c>
      <c r="F81" s="51">
        <f t="shared" si="5"/>
        <v>37500</v>
      </c>
      <c r="G81" s="51">
        <f t="shared" si="5"/>
        <v>95700</v>
      </c>
      <c r="H81" s="51" t="str">
        <f t="shared" si="5"/>
        <v/>
      </c>
      <c r="I81" s="51" t="str">
        <f t="shared" si="5"/>
        <v/>
      </c>
      <c r="J81" s="51" t="str">
        <f t="shared" si="5"/>
        <v/>
      </c>
      <c r="K81" s="51" t="str">
        <f t="shared" si="5"/>
        <v/>
      </c>
      <c r="L81" s="51" t="str">
        <f t="shared" si="5"/>
        <v/>
      </c>
      <c r="M81" s="51" t="str">
        <f t="shared" si="5"/>
        <v/>
      </c>
      <c r="N81" s="51" t="str">
        <f t="shared" si="5"/>
        <v/>
      </c>
      <c r="O81" s="51" t="str">
        <f t="shared" si="5"/>
        <v/>
      </c>
      <c r="P81" s="51" t="str">
        <f t="shared" si="5"/>
        <v/>
      </c>
      <c r="Q81" s="51" t="str">
        <f t="shared" si="5"/>
        <v/>
      </c>
      <c r="R81" s="51" t="str">
        <f t="shared" si="5"/>
        <v/>
      </c>
      <c r="S81" s="51" t="str">
        <f t="shared" si="5"/>
        <v/>
      </c>
      <c r="T81" s="51" t="str">
        <f t="shared" si="5"/>
        <v/>
      </c>
      <c r="U81" s="51" t="str">
        <f t="shared" si="5"/>
        <v/>
      </c>
      <c r="V81" s="51" t="str">
        <f t="shared" si="5"/>
        <v/>
      </c>
      <c r="W81" s="51" t="str">
        <f t="shared" si="5"/>
        <v/>
      </c>
      <c r="X81" s="51" t="str">
        <f t="shared" si="5"/>
        <v/>
      </c>
      <c r="Y81" s="51" t="str">
        <f t="shared" si="5"/>
        <v/>
      </c>
      <c r="Z81" s="65" t="str">
        <f t="shared" si="5"/>
        <v/>
      </c>
      <c r="AA81" s="66" t="str">
        <f t="shared" si="5"/>
        <v/>
      </c>
      <c r="AB81" s="66" t="str">
        <f t="shared" si="5"/>
        <v/>
      </c>
      <c r="AC81" s="66" t="str">
        <f t="shared" si="5"/>
        <v/>
      </c>
      <c r="AD81" s="66" t="str">
        <f t="shared" si="5"/>
        <v/>
      </c>
      <c r="AE81" s="66" t="str">
        <f t="shared" si="5"/>
        <v/>
      </c>
      <c r="AF81" s="66" t="str">
        <f t="shared" si="5"/>
        <v/>
      </c>
      <c r="AG81" s="66" t="str">
        <f t="shared" si="5"/>
        <v/>
      </c>
      <c r="AH81" s="66" t="str">
        <f t="shared" si="5"/>
        <v/>
      </c>
      <c r="AI81" s="66" t="str">
        <f t="shared" si="5"/>
        <v/>
      </c>
      <c r="AJ81" s="66" t="str">
        <f t="shared" si="5"/>
        <v/>
      </c>
      <c r="AK81" s="66" t="str">
        <f t="shared" si="5"/>
        <v/>
      </c>
      <c r="AL81" s="66" t="str">
        <f t="shared" si="5"/>
        <v/>
      </c>
      <c r="AM81" s="66" t="str">
        <f t="shared" si="5"/>
        <v/>
      </c>
      <c r="AN81" s="66" t="str">
        <f t="shared" si="5"/>
        <v/>
      </c>
      <c r="AO81" s="66" t="str">
        <f t="shared" si="5"/>
        <v/>
      </c>
      <c r="AP81" s="66" t="str">
        <f t="shared" si="5"/>
        <v/>
      </c>
      <c r="AQ81" s="66" t="str">
        <f t="shared" si="5"/>
        <v/>
      </c>
      <c r="AR81" s="66" t="str">
        <f t="shared" si="5"/>
        <v/>
      </c>
      <c r="AS81" s="66" t="str">
        <f t="shared" si="5"/>
        <v/>
      </c>
      <c r="AT81" s="66" t="str">
        <f t="shared" si="5"/>
        <v/>
      </c>
      <c r="AU81" s="66" t="str">
        <f t="shared" si="5"/>
        <v/>
      </c>
      <c r="AV81" s="67" t="str">
        <f t="shared" si="5"/>
        <v/>
      </c>
      <c r="AW81" s="353"/>
      <c r="AX81" s="353"/>
      <c r="AY81" s="353"/>
      <c r="AZ81" s="353"/>
      <c r="BA81" s="353"/>
      <c r="BB81" s="353"/>
      <c r="BC81" s="353"/>
      <c r="BD81" s="353"/>
      <c r="BE81" s="353"/>
      <c r="BF81" s="353"/>
      <c r="BG81" s="353"/>
      <c r="BH81" s="353"/>
      <c r="BI81" s="353"/>
      <c r="BJ81" s="353"/>
      <c r="BK81" s="353"/>
      <c r="BL81" s="353"/>
    </row>
    <row r="82" spans="1:64" ht="50.1" customHeight="1" thickBot="1">
      <c r="A82" s="735" t="s">
        <v>56</v>
      </c>
      <c r="B82" s="258"/>
      <c r="C82" s="39" t="s">
        <v>124</v>
      </c>
      <c r="D82" s="48"/>
      <c r="E82" s="48"/>
      <c r="F82" s="48"/>
      <c r="G82" s="48"/>
      <c r="H82" s="48"/>
      <c r="I82" s="48"/>
      <c r="J82" s="48"/>
      <c r="K82" s="48"/>
      <c r="L82" s="48"/>
      <c r="M82" s="48"/>
      <c r="N82" s="48"/>
      <c r="O82" s="48"/>
      <c r="P82" s="48"/>
      <c r="Q82" s="48"/>
      <c r="R82" s="48"/>
      <c r="S82" s="48"/>
      <c r="T82" s="48"/>
      <c r="U82" s="48"/>
      <c r="V82" s="48"/>
      <c r="W82" s="48"/>
      <c r="X82" s="48"/>
      <c r="Y82" s="48"/>
      <c r="Z82" s="649"/>
      <c r="AA82" s="650"/>
      <c r="AB82" s="650"/>
      <c r="AC82" s="650"/>
      <c r="AD82" s="650"/>
      <c r="AE82" s="650"/>
      <c r="AF82" s="650"/>
      <c r="AG82" s="650"/>
      <c r="AH82" s="650"/>
      <c r="AI82" s="650"/>
      <c r="AJ82" s="650"/>
      <c r="AK82" s="650"/>
      <c r="AL82" s="650"/>
      <c r="AM82" s="650"/>
      <c r="AN82" s="650"/>
      <c r="AO82" s="650"/>
      <c r="AP82" s="650"/>
      <c r="AQ82" s="650"/>
      <c r="AR82" s="650"/>
      <c r="AS82" s="650"/>
      <c r="AT82" s="650"/>
      <c r="AU82" s="650"/>
      <c r="AV82" s="651"/>
      <c r="AW82" s="353"/>
      <c r="AX82" s="353"/>
      <c r="AY82" s="353"/>
      <c r="AZ82" s="353"/>
      <c r="BA82" s="353"/>
      <c r="BB82" s="353"/>
      <c r="BC82" s="353"/>
      <c r="BD82" s="353"/>
      <c r="BE82" s="353"/>
      <c r="BF82" s="353"/>
      <c r="BG82" s="353"/>
      <c r="BH82" s="353"/>
      <c r="BI82" s="353"/>
      <c r="BJ82" s="353"/>
      <c r="BK82" s="353"/>
      <c r="BL82" s="353"/>
    </row>
    <row r="83" spans="1:64" ht="14.45" customHeight="1" thickBot="1">
      <c r="A83" s="735"/>
      <c r="B83" s="261">
        <v>228000</v>
      </c>
      <c r="C83" s="38" t="s">
        <v>126</v>
      </c>
      <c r="D83" s="50">
        <v>45000</v>
      </c>
      <c r="E83" s="50">
        <v>8000</v>
      </c>
      <c r="F83" s="50">
        <v>95000</v>
      </c>
      <c r="G83" s="50">
        <v>80000</v>
      </c>
      <c r="H83" s="50"/>
      <c r="I83" s="50"/>
      <c r="J83" s="50"/>
      <c r="K83" s="50"/>
      <c r="L83" s="50"/>
      <c r="M83" s="50"/>
      <c r="N83" s="50"/>
      <c r="O83" s="50"/>
      <c r="P83" s="50"/>
      <c r="Q83" s="50"/>
      <c r="R83" s="50"/>
      <c r="S83" s="50"/>
      <c r="T83" s="50"/>
      <c r="U83" s="50"/>
      <c r="V83" s="50"/>
      <c r="W83" s="50"/>
      <c r="X83" s="50"/>
      <c r="Y83" s="50"/>
      <c r="Z83" s="649"/>
      <c r="AA83" s="650"/>
      <c r="AB83" s="650"/>
      <c r="AC83" s="650"/>
      <c r="AD83" s="650"/>
      <c r="AE83" s="650"/>
      <c r="AF83" s="650"/>
      <c r="AG83" s="650"/>
      <c r="AH83" s="650"/>
      <c r="AI83" s="650"/>
      <c r="AJ83" s="650"/>
      <c r="AK83" s="650"/>
      <c r="AL83" s="650"/>
      <c r="AM83" s="650"/>
      <c r="AN83" s="650"/>
      <c r="AO83" s="650"/>
      <c r="AP83" s="650"/>
      <c r="AQ83" s="650"/>
      <c r="AR83" s="650"/>
      <c r="AS83" s="650"/>
      <c r="AT83" s="650"/>
      <c r="AU83" s="650"/>
      <c r="AV83" s="651"/>
      <c r="AW83" s="353"/>
      <c r="AX83" s="353"/>
      <c r="AY83" s="353"/>
      <c r="AZ83" s="353"/>
      <c r="BA83" s="353"/>
      <c r="BB83" s="353"/>
      <c r="BC83" s="353"/>
      <c r="BD83" s="353"/>
      <c r="BE83" s="353"/>
      <c r="BF83" s="353"/>
      <c r="BG83" s="353"/>
      <c r="BH83" s="353"/>
      <c r="BI83" s="353"/>
      <c r="BJ83" s="353"/>
      <c r="BK83" s="353"/>
      <c r="BL83" s="353"/>
    </row>
    <row r="84" spans="1:64" ht="50.1" customHeight="1" thickBot="1">
      <c r="A84" s="735" t="s">
        <v>24</v>
      </c>
      <c r="B84" s="258"/>
      <c r="C84" s="39" t="s">
        <v>124</v>
      </c>
      <c r="D84" s="48"/>
      <c r="E84" s="48"/>
      <c r="F84" s="48"/>
      <c r="G84" s="48"/>
      <c r="H84" s="48"/>
      <c r="I84" s="48"/>
      <c r="J84" s="48"/>
      <c r="K84" s="48"/>
      <c r="L84" s="48"/>
      <c r="M84" s="48"/>
      <c r="N84" s="48"/>
      <c r="O84" s="48"/>
      <c r="P84" s="48"/>
      <c r="Q84" s="48"/>
      <c r="R84" s="48"/>
      <c r="S84" s="48"/>
      <c r="T84" s="48"/>
      <c r="U84" s="48"/>
      <c r="V84" s="48"/>
      <c r="W84" s="48"/>
      <c r="X84" s="48"/>
      <c r="Y84" s="48"/>
      <c r="Z84" s="649"/>
      <c r="AA84" s="650"/>
      <c r="AB84" s="650"/>
      <c r="AC84" s="650"/>
      <c r="AD84" s="650"/>
      <c r="AE84" s="650"/>
      <c r="AF84" s="650"/>
      <c r="AG84" s="650"/>
      <c r="AH84" s="650"/>
      <c r="AI84" s="650"/>
      <c r="AJ84" s="650"/>
      <c r="AK84" s="650"/>
      <c r="AL84" s="650"/>
      <c r="AM84" s="650"/>
      <c r="AN84" s="650"/>
      <c r="AO84" s="650"/>
      <c r="AP84" s="650"/>
      <c r="AQ84" s="650"/>
      <c r="AR84" s="650"/>
      <c r="AS84" s="650"/>
      <c r="AT84" s="650"/>
      <c r="AU84" s="650"/>
      <c r="AV84" s="651"/>
      <c r="AW84" s="353"/>
      <c r="AX84" s="353"/>
      <c r="AY84" s="353"/>
      <c r="AZ84" s="353"/>
      <c r="BA84" s="353"/>
      <c r="BB84" s="353"/>
      <c r="BC84" s="353"/>
      <c r="BD84" s="353"/>
      <c r="BE84" s="353"/>
      <c r="BF84" s="353"/>
      <c r="BG84" s="353"/>
      <c r="BH84" s="353"/>
      <c r="BI84" s="353"/>
      <c r="BJ84" s="353"/>
      <c r="BK84" s="353"/>
      <c r="BL84" s="353"/>
    </row>
    <row r="85" spans="1:64" ht="14.45" customHeight="1" thickBot="1">
      <c r="A85" s="735"/>
      <c r="B85" s="261">
        <v>117500</v>
      </c>
      <c r="C85" s="40" t="s">
        <v>126</v>
      </c>
      <c r="D85" s="50">
        <v>100000</v>
      </c>
      <c r="E85" s="50">
        <v>10000</v>
      </c>
      <c r="F85" s="50">
        <v>5000</v>
      </c>
      <c r="G85" s="50">
        <v>2500</v>
      </c>
      <c r="H85" s="50"/>
      <c r="I85" s="50"/>
      <c r="J85" s="50"/>
      <c r="K85" s="50"/>
      <c r="L85" s="50"/>
      <c r="M85" s="50"/>
      <c r="N85" s="50"/>
      <c r="O85" s="50"/>
      <c r="P85" s="50"/>
      <c r="Q85" s="50"/>
      <c r="R85" s="50"/>
      <c r="S85" s="50"/>
      <c r="T85" s="50"/>
      <c r="U85" s="50"/>
      <c r="V85" s="50"/>
      <c r="W85" s="50"/>
      <c r="X85" s="50"/>
      <c r="Y85" s="50"/>
      <c r="Z85" s="649"/>
      <c r="AA85" s="650"/>
      <c r="AB85" s="650"/>
      <c r="AC85" s="650"/>
      <c r="AD85" s="650"/>
      <c r="AE85" s="650"/>
      <c r="AF85" s="650"/>
      <c r="AG85" s="650"/>
      <c r="AH85" s="650"/>
      <c r="AI85" s="650"/>
      <c r="AJ85" s="650"/>
      <c r="AK85" s="650"/>
      <c r="AL85" s="650"/>
      <c r="AM85" s="650"/>
      <c r="AN85" s="650"/>
      <c r="AO85" s="650"/>
      <c r="AP85" s="650"/>
      <c r="AQ85" s="650"/>
      <c r="AR85" s="650"/>
      <c r="AS85" s="650"/>
      <c r="AT85" s="650"/>
      <c r="AU85" s="650"/>
      <c r="AV85" s="651"/>
      <c r="AW85" s="353"/>
      <c r="AX85" s="353"/>
      <c r="AY85" s="353"/>
      <c r="AZ85" s="353"/>
      <c r="BA85" s="353"/>
      <c r="BB85" s="353"/>
      <c r="BC85" s="353"/>
      <c r="BD85" s="353"/>
      <c r="BE85" s="353"/>
      <c r="BF85" s="353"/>
      <c r="BG85" s="353"/>
      <c r="BH85" s="353"/>
      <c r="BI85" s="353"/>
      <c r="BJ85" s="353"/>
      <c r="BK85" s="353"/>
      <c r="BL85" s="353"/>
    </row>
    <row r="86" spans="1:64" ht="50.1" customHeight="1">
      <c r="A86" s="736" t="s">
        <v>149</v>
      </c>
      <c r="B86" s="258"/>
      <c r="C86" s="39" t="s">
        <v>173</v>
      </c>
      <c r="D86" s="673"/>
      <c r="E86" s="673"/>
      <c r="F86" s="673"/>
      <c r="G86" s="673"/>
      <c r="H86" s="673"/>
      <c r="I86" s="673"/>
      <c r="J86" s="673"/>
      <c r="K86" s="673"/>
      <c r="L86" s="673"/>
      <c r="M86" s="673"/>
      <c r="N86" s="673"/>
      <c r="O86" s="673"/>
      <c r="P86" s="673"/>
      <c r="Q86" s="673"/>
      <c r="R86" s="673"/>
      <c r="S86" s="673"/>
      <c r="T86" s="673"/>
      <c r="U86" s="673"/>
      <c r="V86" s="673"/>
      <c r="W86" s="673"/>
      <c r="X86" s="673"/>
      <c r="Y86" s="673"/>
      <c r="Z86" s="674"/>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6"/>
      <c r="AW86" s="353"/>
      <c r="AX86" s="353"/>
      <c r="AY86" s="353"/>
      <c r="AZ86" s="353"/>
      <c r="BA86" s="353"/>
      <c r="BB86" s="353"/>
      <c r="BC86" s="353"/>
      <c r="BD86" s="353"/>
      <c r="BE86" s="353"/>
      <c r="BF86" s="353"/>
      <c r="BG86" s="353"/>
      <c r="BH86" s="353"/>
      <c r="BI86" s="353"/>
      <c r="BJ86" s="353"/>
      <c r="BK86" s="353"/>
      <c r="BL86" s="353"/>
    </row>
    <row r="87" spans="1:64" ht="14.45" customHeight="1" thickBot="1">
      <c r="A87" s="737"/>
      <c r="B87" s="631">
        <v>31500</v>
      </c>
      <c r="C87" s="76" t="s">
        <v>149</v>
      </c>
      <c r="D87" s="657">
        <v>25000</v>
      </c>
      <c r="E87" s="657">
        <v>5000</v>
      </c>
      <c r="F87" s="657">
        <v>1000</v>
      </c>
      <c r="G87" s="657">
        <v>500</v>
      </c>
      <c r="H87" s="658"/>
      <c r="I87" s="658"/>
      <c r="J87" s="658"/>
      <c r="K87" s="658"/>
      <c r="L87" s="658"/>
      <c r="M87" s="658"/>
      <c r="N87" s="658"/>
      <c r="O87" s="658"/>
      <c r="P87" s="658"/>
      <c r="Q87" s="658"/>
      <c r="R87" s="658"/>
      <c r="S87" s="658"/>
      <c r="T87" s="658"/>
      <c r="U87" s="658"/>
      <c r="V87" s="658"/>
      <c r="W87" s="658"/>
      <c r="X87" s="658"/>
      <c r="Y87" s="658"/>
      <c r="Z87" s="649"/>
      <c r="AA87" s="650"/>
      <c r="AB87" s="650"/>
      <c r="AC87" s="650"/>
      <c r="AD87" s="650"/>
      <c r="AE87" s="650"/>
      <c r="AF87" s="650"/>
      <c r="AG87" s="650"/>
      <c r="AH87" s="650"/>
      <c r="AI87" s="650"/>
      <c r="AJ87" s="650"/>
      <c r="AK87" s="650"/>
      <c r="AL87" s="650"/>
      <c r="AM87" s="650"/>
      <c r="AN87" s="650"/>
      <c r="AO87" s="650"/>
      <c r="AP87" s="650"/>
      <c r="AQ87" s="650"/>
      <c r="AR87" s="650"/>
      <c r="AS87" s="650"/>
      <c r="AT87" s="650"/>
      <c r="AU87" s="650"/>
      <c r="AV87" s="651"/>
      <c r="AW87" s="353"/>
      <c r="AX87" s="353"/>
      <c r="AY87" s="353"/>
      <c r="AZ87" s="353"/>
      <c r="BA87" s="353"/>
      <c r="BB87" s="353"/>
      <c r="BC87" s="353"/>
      <c r="BD87" s="353"/>
      <c r="BE87" s="353"/>
      <c r="BF87" s="353"/>
      <c r="BG87" s="353"/>
      <c r="BH87" s="353"/>
      <c r="BI87" s="353"/>
      <c r="BJ87" s="353"/>
      <c r="BK87" s="353"/>
      <c r="BL87" s="353"/>
    </row>
    <row r="88" spans="1:64" ht="50.1" customHeight="1">
      <c r="A88" s="736" t="s">
        <v>10</v>
      </c>
      <c r="B88" s="258"/>
      <c r="C88" s="74" t="s">
        <v>124</v>
      </c>
      <c r="D88" s="673"/>
      <c r="E88" s="673"/>
      <c r="F88" s="673"/>
      <c r="G88" s="673"/>
      <c r="H88" s="673"/>
      <c r="I88" s="673"/>
      <c r="J88" s="673"/>
      <c r="K88" s="673"/>
      <c r="L88" s="673"/>
      <c r="M88" s="673"/>
      <c r="N88" s="673"/>
      <c r="O88" s="673"/>
      <c r="P88" s="673"/>
      <c r="Q88" s="673"/>
      <c r="R88" s="673"/>
      <c r="S88" s="673"/>
      <c r="T88" s="673"/>
      <c r="U88" s="673"/>
      <c r="V88" s="673"/>
      <c r="W88" s="673"/>
      <c r="X88" s="673"/>
      <c r="Y88" s="673"/>
      <c r="Z88" s="674"/>
      <c r="AA88" s="675"/>
      <c r="AB88" s="675"/>
      <c r="AC88" s="675"/>
      <c r="AD88" s="675"/>
      <c r="AE88" s="675"/>
      <c r="AF88" s="675"/>
      <c r="AG88" s="675"/>
      <c r="AH88" s="675"/>
      <c r="AI88" s="675"/>
      <c r="AJ88" s="675"/>
      <c r="AK88" s="675"/>
      <c r="AL88" s="675"/>
      <c r="AM88" s="675"/>
      <c r="AN88" s="675"/>
      <c r="AO88" s="675"/>
      <c r="AP88" s="675"/>
      <c r="AQ88" s="675"/>
      <c r="AR88" s="675"/>
      <c r="AS88" s="675"/>
      <c r="AT88" s="675"/>
      <c r="AU88" s="675"/>
      <c r="AV88" s="676"/>
      <c r="AW88" s="353"/>
      <c r="AX88" s="353"/>
      <c r="AY88" s="353"/>
      <c r="AZ88" s="353"/>
      <c r="BA88" s="353"/>
      <c r="BB88" s="353"/>
      <c r="BC88" s="353"/>
      <c r="BD88" s="353"/>
      <c r="BE88" s="353"/>
      <c r="BF88" s="353"/>
      <c r="BG88" s="353"/>
      <c r="BH88" s="353"/>
      <c r="BI88" s="353"/>
      <c r="BJ88" s="353"/>
      <c r="BK88" s="353"/>
      <c r="BL88" s="353"/>
    </row>
    <row r="89" spans="1:64" ht="14.45" customHeight="1" thickBot="1">
      <c r="A89" s="737"/>
      <c r="B89" s="631">
        <v>47000</v>
      </c>
      <c r="C89" s="38" t="s">
        <v>126</v>
      </c>
      <c r="D89" s="659">
        <v>15000</v>
      </c>
      <c r="E89" s="659">
        <v>10000</v>
      </c>
      <c r="F89" s="659">
        <v>5000</v>
      </c>
      <c r="G89" s="659">
        <v>17000</v>
      </c>
      <c r="H89" s="660"/>
      <c r="I89" s="660"/>
      <c r="J89" s="660"/>
      <c r="K89" s="660"/>
      <c r="L89" s="660"/>
      <c r="M89" s="660"/>
      <c r="N89" s="660"/>
      <c r="O89" s="660"/>
      <c r="P89" s="660"/>
      <c r="Q89" s="660"/>
      <c r="R89" s="660"/>
      <c r="S89" s="660"/>
      <c r="T89" s="660"/>
      <c r="U89" s="660"/>
      <c r="V89" s="660"/>
      <c r="W89" s="660"/>
      <c r="X89" s="660"/>
      <c r="Y89" s="660"/>
      <c r="Z89" s="649"/>
      <c r="AA89" s="650"/>
      <c r="AB89" s="650"/>
      <c r="AC89" s="650"/>
      <c r="AD89" s="650"/>
      <c r="AE89" s="650"/>
      <c r="AF89" s="650"/>
      <c r="AG89" s="650"/>
      <c r="AH89" s="650"/>
      <c r="AI89" s="650"/>
      <c r="AJ89" s="650"/>
      <c r="AK89" s="650"/>
      <c r="AL89" s="650"/>
      <c r="AM89" s="650"/>
      <c r="AN89" s="650"/>
      <c r="AO89" s="650"/>
      <c r="AP89" s="650"/>
      <c r="AQ89" s="650"/>
      <c r="AR89" s="650"/>
      <c r="AS89" s="650"/>
      <c r="AT89" s="650"/>
      <c r="AU89" s="650"/>
      <c r="AV89" s="651"/>
      <c r="AW89" s="353"/>
      <c r="AX89" s="353"/>
      <c r="AY89" s="353"/>
      <c r="AZ89" s="353"/>
      <c r="BA89" s="353"/>
      <c r="BB89" s="353"/>
      <c r="BC89" s="353"/>
      <c r="BD89" s="353"/>
      <c r="BE89" s="353"/>
      <c r="BF89" s="353"/>
      <c r="BG89" s="353"/>
      <c r="BH89" s="353"/>
      <c r="BI89" s="353"/>
      <c r="BJ89" s="353"/>
      <c r="BK89" s="353"/>
      <c r="BL89" s="353"/>
    </row>
    <row r="90" spans="1:64" ht="50.1" customHeight="1" thickBot="1">
      <c r="A90" s="735" t="s">
        <v>55</v>
      </c>
      <c r="B90" s="258"/>
      <c r="C90" s="41" t="s">
        <v>124</v>
      </c>
      <c r="D90" s="48"/>
      <c r="E90" s="48"/>
      <c r="F90" s="48"/>
      <c r="G90" s="48"/>
      <c r="H90" s="48"/>
      <c r="I90" s="48"/>
      <c r="J90" s="48"/>
      <c r="K90" s="48"/>
      <c r="L90" s="48"/>
      <c r="M90" s="48"/>
      <c r="N90" s="48"/>
      <c r="O90" s="48"/>
      <c r="P90" s="48"/>
      <c r="Q90" s="48"/>
      <c r="R90" s="48"/>
      <c r="S90" s="48"/>
      <c r="T90" s="48"/>
      <c r="U90" s="48"/>
      <c r="V90" s="48"/>
      <c r="W90" s="48"/>
      <c r="X90" s="48"/>
      <c r="Y90" s="48"/>
      <c r="Z90" s="649"/>
      <c r="AA90" s="650"/>
      <c r="AB90" s="650"/>
      <c r="AC90" s="650"/>
      <c r="AD90" s="650"/>
      <c r="AE90" s="650"/>
      <c r="AF90" s="650"/>
      <c r="AG90" s="650"/>
      <c r="AH90" s="650"/>
      <c r="AI90" s="650"/>
      <c r="AJ90" s="650"/>
      <c r="AK90" s="650"/>
      <c r="AL90" s="650"/>
      <c r="AM90" s="650"/>
      <c r="AN90" s="650"/>
      <c r="AO90" s="650"/>
      <c r="AP90" s="650"/>
      <c r="AQ90" s="650"/>
      <c r="AR90" s="650"/>
      <c r="AS90" s="650"/>
      <c r="AT90" s="650"/>
      <c r="AU90" s="650"/>
      <c r="AV90" s="651"/>
      <c r="AW90" s="353"/>
      <c r="AX90" s="353"/>
      <c r="AY90" s="353"/>
      <c r="AZ90" s="353"/>
      <c r="BA90" s="353"/>
      <c r="BB90" s="353"/>
      <c r="BC90" s="353"/>
      <c r="BD90" s="353"/>
      <c r="BE90" s="353"/>
      <c r="BF90" s="353"/>
      <c r="BG90" s="353"/>
      <c r="BH90" s="353"/>
      <c r="BI90" s="353"/>
      <c r="BJ90" s="353"/>
      <c r="BK90" s="353"/>
      <c r="BL90" s="353"/>
    </row>
    <row r="91" spans="1:64" ht="14.45" customHeight="1" thickBot="1">
      <c r="A91" s="735"/>
      <c r="B91" s="261">
        <v>49200</v>
      </c>
      <c r="C91" s="38" t="s">
        <v>126</v>
      </c>
      <c r="D91" s="661">
        <v>10000</v>
      </c>
      <c r="E91" s="50">
        <v>10000</v>
      </c>
      <c r="F91" s="50">
        <v>15000</v>
      </c>
      <c r="G91" s="50">
        <v>7800</v>
      </c>
      <c r="H91" s="50">
        <v>6400</v>
      </c>
      <c r="I91" s="50"/>
      <c r="J91" s="50"/>
      <c r="K91" s="50"/>
      <c r="L91" s="50"/>
      <c r="M91" s="50"/>
      <c r="N91" s="50"/>
      <c r="O91" s="50"/>
      <c r="P91" s="50"/>
      <c r="Q91" s="50"/>
      <c r="R91" s="50"/>
      <c r="S91" s="50"/>
      <c r="T91" s="50"/>
      <c r="U91" s="50"/>
      <c r="V91" s="50"/>
      <c r="W91" s="50"/>
      <c r="X91" s="50"/>
      <c r="Y91" s="50"/>
      <c r="Z91" s="662"/>
      <c r="AA91" s="663"/>
      <c r="AB91" s="663"/>
      <c r="AC91" s="663"/>
      <c r="AD91" s="663"/>
      <c r="AE91" s="663"/>
      <c r="AF91" s="663"/>
      <c r="AG91" s="663"/>
      <c r="AH91" s="663"/>
      <c r="AI91" s="663"/>
      <c r="AJ91" s="663"/>
      <c r="AK91" s="663"/>
      <c r="AL91" s="663"/>
      <c r="AM91" s="663"/>
      <c r="AN91" s="663"/>
      <c r="AO91" s="663"/>
      <c r="AP91" s="663"/>
      <c r="AQ91" s="663"/>
      <c r="AR91" s="663"/>
      <c r="AS91" s="663"/>
      <c r="AT91" s="663"/>
      <c r="AU91" s="663"/>
      <c r="AV91" s="664"/>
      <c r="AW91" s="353"/>
      <c r="AX91" s="353"/>
      <c r="AY91" s="353"/>
      <c r="AZ91" s="353"/>
      <c r="BA91" s="353"/>
      <c r="BB91" s="353"/>
      <c r="BC91" s="353"/>
      <c r="BD91" s="353"/>
      <c r="BE91" s="353"/>
      <c r="BF91" s="353"/>
      <c r="BG91" s="353"/>
      <c r="BH91" s="353"/>
      <c r="BI91" s="353"/>
      <c r="BJ91" s="353"/>
      <c r="BK91" s="353"/>
      <c r="BL91" s="353"/>
    </row>
    <row r="92" spans="1:64" ht="21.95" customHeight="1" thickBot="1">
      <c r="A92" s="200" t="s">
        <v>13</v>
      </c>
      <c r="B92" s="318">
        <f>SUM(B77,B81,B83,B85,B91)-B87-B89</f>
        <v>2613060</v>
      </c>
      <c r="C92" s="76"/>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53"/>
      <c r="AH92" s="353"/>
      <c r="AI92" s="353"/>
      <c r="AJ92" s="353"/>
      <c r="AK92" s="353"/>
      <c r="AL92" s="353"/>
      <c r="AM92" s="353"/>
      <c r="AN92" s="353"/>
      <c r="AO92" s="353"/>
      <c r="AP92" s="353"/>
      <c r="AQ92" s="353"/>
      <c r="AR92" s="353"/>
      <c r="AS92" s="353"/>
      <c r="AT92" s="353"/>
      <c r="AU92" s="353"/>
      <c r="AV92" s="353"/>
      <c r="AW92" s="353"/>
      <c r="AX92" s="353"/>
      <c r="AY92" s="353"/>
      <c r="AZ92" s="353"/>
      <c r="BA92" s="353"/>
      <c r="BB92" s="353"/>
      <c r="BC92" s="353"/>
      <c r="BD92" s="353"/>
      <c r="BE92" s="353"/>
      <c r="BF92" s="353"/>
      <c r="BG92" s="353"/>
      <c r="BH92" s="353"/>
      <c r="BI92" s="353"/>
      <c r="BJ92" s="353"/>
      <c r="BK92" s="353"/>
      <c r="BL92" s="353"/>
    </row>
    <row r="93" spans="1:64" ht="30" customHeight="1" thickBot="1">
      <c r="A93" s="199" t="s">
        <v>217</v>
      </c>
      <c r="B93" s="682">
        <v>700000</v>
      </c>
      <c r="C93" s="629">
        <f>IF(B93="",0,IF(D69="Forsknings- og videnformidlingsinstitution",IF(B92=0,0,B93/B92),IF(B77=0,0,B93/B77)))</f>
        <v>0.33998572059973481</v>
      </c>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3"/>
      <c r="AF93" s="353"/>
      <c r="AG93" s="353"/>
      <c r="AH93" s="353"/>
      <c r="AI93" s="353"/>
      <c r="AJ93" s="353"/>
      <c r="AK93" s="353"/>
      <c r="AL93" s="353"/>
      <c r="AM93" s="353"/>
      <c r="AN93" s="353"/>
      <c r="AO93" s="353"/>
      <c r="AP93" s="353"/>
      <c r="AQ93" s="353"/>
      <c r="AR93" s="353"/>
      <c r="AS93" s="353"/>
      <c r="AT93" s="353"/>
      <c r="AU93" s="353"/>
      <c r="AV93" s="353"/>
      <c r="AW93" s="353"/>
      <c r="AX93" s="353"/>
      <c r="AY93" s="353"/>
      <c r="AZ93" s="353"/>
      <c r="BA93" s="353"/>
      <c r="BB93" s="353"/>
      <c r="BC93" s="353"/>
      <c r="BD93" s="353"/>
      <c r="BE93" s="353"/>
      <c r="BF93" s="353"/>
      <c r="BG93" s="353"/>
      <c r="BH93" s="353"/>
      <c r="BI93" s="353"/>
      <c r="BJ93" s="353"/>
      <c r="BK93" s="353"/>
      <c r="BL93" s="353"/>
    </row>
    <row r="94" spans="1:64" ht="21.95" customHeight="1" thickBot="1">
      <c r="A94" s="253" t="s">
        <v>339</v>
      </c>
      <c r="B94" s="377">
        <f>SUM(B92:B93)</f>
        <v>3313060</v>
      </c>
      <c r="C94" s="254"/>
      <c r="D94" s="353"/>
      <c r="E94" s="353"/>
      <c r="F94" s="353"/>
      <c r="G94" s="353"/>
      <c r="H94" s="353"/>
      <c r="I94" s="353"/>
      <c r="J94" s="353"/>
      <c r="K94" s="353"/>
      <c r="L94" s="353"/>
      <c r="M94" s="353"/>
      <c r="N94" s="353"/>
      <c r="O94" s="353"/>
      <c r="P94" s="353"/>
      <c r="Q94" s="353"/>
      <c r="R94" s="353"/>
      <c r="S94" s="353"/>
      <c r="T94" s="353"/>
      <c r="U94" s="353"/>
      <c r="V94" s="353"/>
      <c r="W94" s="353"/>
      <c r="X94" s="353"/>
      <c r="Y94" s="353"/>
      <c r="Z94" s="353"/>
      <c r="AA94" s="353"/>
      <c r="AB94" s="353"/>
      <c r="AC94" s="353"/>
      <c r="AD94" s="353"/>
      <c r="AE94" s="353"/>
      <c r="AF94" s="353"/>
      <c r="AG94" s="353"/>
      <c r="AH94" s="353"/>
      <c r="AI94" s="353"/>
      <c r="AJ94" s="353"/>
      <c r="AK94" s="353"/>
      <c r="AL94" s="353"/>
      <c r="AM94" s="353"/>
      <c r="AN94" s="353"/>
      <c r="AO94" s="353"/>
      <c r="AP94" s="353"/>
      <c r="AQ94" s="353"/>
      <c r="AR94" s="353"/>
      <c r="AS94" s="353"/>
      <c r="AT94" s="353"/>
      <c r="AU94" s="353"/>
      <c r="AV94" s="353"/>
      <c r="AW94" s="353"/>
      <c r="AX94" s="353"/>
      <c r="AY94" s="353"/>
      <c r="AZ94" s="353"/>
      <c r="BA94" s="353"/>
      <c r="BB94" s="353"/>
      <c r="BC94" s="353"/>
      <c r="BD94" s="353"/>
      <c r="BE94" s="353"/>
      <c r="BF94" s="353"/>
      <c r="BG94" s="353"/>
      <c r="BH94" s="353"/>
      <c r="BI94" s="353"/>
      <c r="BJ94" s="353"/>
      <c r="BK94" s="353"/>
      <c r="BL94" s="353"/>
    </row>
    <row r="95" spans="1:64" ht="14.1" customHeight="1">
      <c r="A95" s="353"/>
      <c r="B95" s="353"/>
      <c r="C95" s="353"/>
      <c r="D95" s="353"/>
      <c r="E95" s="353"/>
      <c r="F95" s="353"/>
      <c r="G95" s="353"/>
      <c r="H95" s="353"/>
      <c r="I95" s="353"/>
      <c r="J95" s="353"/>
      <c r="K95" s="353"/>
      <c r="L95" s="353"/>
      <c r="M95" s="353"/>
      <c r="N95" s="353"/>
      <c r="O95" s="353"/>
      <c r="P95" s="353"/>
      <c r="Q95" s="353"/>
      <c r="R95" s="353"/>
      <c r="S95" s="353"/>
      <c r="T95" s="353"/>
      <c r="U95" s="353"/>
      <c r="V95" s="353"/>
      <c r="W95" s="353"/>
      <c r="X95" s="353"/>
      <c r="Y95" s="353"/>
      <c r="Z95" s="353"/>
      <c r="AA95" s="353"/>
      <c r="AB95" s="353"/>
      <c r="AC95" s="353"/>
      <c r="AD95" s="353"/>
      <c r="AE95" s="353"/>
      <c r="AF95" s="353"/>
      <c r="AG95" s="353"/>
      <c r="AH95" s="353"/>
      <c r="AI95" s="353"/>
      <c r="AJ95" s="353"/>
      <c r="AK95" s="353"/>
      <c r="AL95" s="353"/>
      <c r="AM95" s="353"/>
      <c r="AN95" s="353"/>
      <c r="AO95" s="353"/>
      <c r="AP95" s="353"/>
      <c r="AQ95" s="353"/>
      <c r="AR95" s="353"/>
      <c r="AS95" s="353"/>
      <c r="AT95" s="353"/>
      <c r="AU95" s="353"/>
      <c r="AV95" s="353"/>
      <c r="AW95" s="353"/>
      <c r="AX95" s="353"/>
      <c r="AY95" s="353"/>
      <c r="AZ95" s="353"/>
      <c r="BA95" s="353"/>
      <c r="BB95" s="353"/>
      <c r="BC95" s="353"/>
      <c r="BD95" s="353"/>
      <c r="BE95" s="353"/>
      <c r="BF95" s="353"/>
      <c r="BG95" s="353"/>
      <c r="BH95" s="353"/>
      <c r="BI95" s="353"/>
      <c r="BJ95" s="353"/>
      <c r="BK95" s="353"/>
      <c r="BL95" s="353"/>
    </row>
    <row r="96" spans="1:64" ht="14.1" customHeight="1" thickBot="1">
      <c r="A96" s="373"/>
      <c r="B96" s="373"/>
      <c r="C96" s="353"/>
      <c r="D96" s="353"/>
      <c r="E96" s="353"/>
      <c r="F96" s="353"/>
      <c r="G96" s="353"/>
      <c r="H96" s="353"/>
      <c r="I96" s="353"/>
      <c r="J96" s="353"/>
      <c r="K96" s="353"/>
      <c r="L96" s="353"/>
      <c r="M96" s="353"/>
      <c r="N96" s="353"/>
      <c r="O96" s="353"/>
      <c r="P96" s="353"/>
      <c r="Q96" s="353"/>
      <c r="R96" s="353"/>
      <c r="S96" s="353"/>
      <c r="T96" s="353"/>
      <c r="U96" s="353"/>
      <c r="V96" s="353"/>
      <c r="W96" s="353"/>
      <c r="X96" s="353"/>
      <c r="Y96" s="353"/>
      <c r="Z96" s="353"/>
      <c r="AA96" s="353"/>
      <c r="AB96" s="353"/>
      <c r="AC96" s="353"/>
      <c r="AD96" s="353"/>
      <c r="AE96" s="353"/>
      <c r="AF96" s="353"/>
      <c r="AG96" s="353"/>
      <c r="AH96" s="353"/>
      <c r="AI96" s="353"/>
      <c r="AJ96" s="353"/>
      <c r="AK96" s="353"/>
      <c r="AL96" s="353"/>
      <c r="AM96" s="353"/>
      <c r="AN96" s="353"/>
      <c r="AO96" s="353"/>
      <c r="AP96" s="353"/>
      <c r="AQ96" s="353"/>
      <c r="AR96" s="353"/>
      <c r="AS96" s="353"/>
      <c r="AT96" s="353"/>
      <c r="AU96" s="353"/>
      <c r="AV96" s="353"/>
      <c r="AW96" s="353"/>
      <c r="AX96" s="353"/>
      <c r="AY96" s="353"/>
      <c r="AZ96" s="353"/>
      <c r="BA96" s="353"/>
      <c r="BB96" s="353"/>
      <c r="BC96" s="353"/>
      <c r="BD96" s="353"/>
      <c r="BE96" s="353"/>
      <c r="BF96" s="353"/>
      <c r="BG96" s="353"/>
      <c r="BH96" s="353"/>
      <c r="BI96" s="353"/>
      <c r="BJ96" s="353"/>
      <c r="BK96" s="353"/>
      <c r="BL96" s="353"/>
    </row>
    <row r="97" spans="1:64" ht="24.95" customHeight="1" thickTop="1" thickBot="1">
      <c r="A97" s="366" t="s">
        <v>423</v>
      </c>
      <c r="B97" s="367"/>
      <c r="C97" s="358"/>
      <c r="D97" s="368"/>
      <c r="E97" s="358"/>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3"/>
      <c r="AX97" s="353"/>
      <c r="AY97" s="353"/>
      <c r="AZ97" s="353"/>
      <c r="BA97" s="353"/>
      <c r="BB97" s="353"/>
      <c r="BC97" s="353"/>
      <c r="BD97" s="353"/>
      <c r="BE97" s="353"/>
      <c r="BF97" s="353"/>
      <c r="BG97" s="353"/>
      <c r="BH97" s="353"/>
      <c r="BI97" s="353"/>
      <c r="BJ97" s="353"/>
      <c r="BK97" s="353"/>
      <c r="BL97" s="353"/>
    </row>
    <row r="98" spans="1:64" ht="35.1" customHeight="1">
      <c r="A98" s="492" t="str">
        <f>IF(B99&gt;0,"Evt. P-nummer","")</f>
        <v>Evt. P-nummer</v>
      </c>
      <c r="B98" s="512" t="s">
        <v>392</v>
      </c>
      <c r="C98" s="530" t="s">
        <v>15</v>
      </c>
      <c r="D98" s="531" t="s">
        <v>204</v>
      </c>
      <c r="E98" s="531" t="s">
        <v>113</v>
      </c>
      <c r="F98" s="532" t="s">
        <v>205</v>
      </c>
      <c r="G98" s="359"/>
      <c r="H98" s="359"/>
      <c r="I98" s="359"/>
      <c r="J98" s="359"/>
      <c r="K98" s="359"/>
      <c r="L98" s="359"/>
      <c r="M98" s="359"/>
      <c r="N98" s="359"/>
      <c r="O98" s="359"/>
      <c r="P98" s="359"/>
      <c r="Q98" s="359"/>
      <c r="R98" s="359"/>
      <c r="S98" s="359"/>
      <c r="T98" s="359"/>
      <c r="U98" s="359"/>
      <c r="V98" s="359"/>
      <c r="W98" s="359"/>
      <c r="X98" s="359"/>
      <c r="Y98" s="359"/>
      <c r="Z98" s="359"/>
      <c r="AA98" s="359"/>
      <c r="AB98" s="359"/>
      <c r="AC98" s="359"/>
      <c r="AD98" s="359"/>
      <c r="AE98" s="359"/>
      <c r="AF98" s="359"/>
      <c r="AG98" s="359"/>
      <c r="AH98" s="359"/>
      <c r="AI98" s="359"/>
      <c r="AJ98" s="359"/>
      <c r="AK98" s="359"/>
      <c r="AL98" s="359"/>
      <c r="AM98" s="359"/>
      <c r="AN98" s="359"/>
      <c r="AO98" s="359"/>
      <c r="AP98" s="359"/>
      <c r="AQ98" s="359"/>
      <c r="AR98" s="359"/>
      <c r="AS98" s="359"/>
      <c r="AT98" s="359"/>
      <c r="AU98" s="359"/>
      <c r="AV98" s="359"/>
      <c r="AW98" s="353"/>
      <c r="AX98" s="353"/>
      <c r="AY98" s="353"/>
      <c r="AZ98" s="353"/>
      <c r="BA98" s="353"/>
      <c r="BB98" s="353"/>
      <c r="BC98" s="353"/>
      <c r="BD98" s="353"/>
      <c r="BE98" s="353"/>
      <c r="BF98" s="353"/>
      <c r="BG98" s="353"/>
      <c r="BH98" s="353"/>
      <c r="BI98" s="353"/>
      <c r="BJ98" s="353"/>
      <c r="BK98" s="353"/>
      <c r="BL98" s="353"/>
    </row>
    <row r="99" spans="1:64" ht="35.1" customHeight="1" thickBot="1">
      <c r="A99" s="677">
        <v>1002354623</v>
      </c>
      <c r="B99" s="683">
        <v>20056745</v>
      </c>
      <c r="C99" s="667" t="s">
        <v>470</v>
      </c>
      <c r="D99" s="668" t="s">
        <v>45</v>
      </c>
      <c r="E99" s="668" t="s">
        <v>108</v>
      </c>
      <c r="F99" s="669" t="s">
        <v>92</v>
      </c>
      <c r="G99" s="353"/>
      <c r="H99" s="353"/>
      <c r="I99" s="353"/>
      <c r="J99" s="353"/>
      <c r="K99" s="353"/>
      <c r="L99" s="353"/>
      <c r="M99" s="353"/>
      <c r="N99" s="353"/>
      <c r="O99" s="353"/>
      <c r="P99" s="353"/>
      <c r="Q99" s="353"/>
      <c r="R99" s="353"/>
      <c r="S99" s="353"/>
      <c r="T99" s="353"/>
      <c r="U99" s="353"/>
      <c r="V99" s="353"/>
      <c r="W99" s="353"/>
      <c r="X99" s="353"/>
      <c r="Y99" s="353"/>
      <c r="Z99" s="353"/>
      <c r="AA99" s="353"/>
      <c r="AB99" s="353"/>
      <c r="AC99" s="353"/>
      <c r="AD99" s="353"/>
      <c r="AE99" s="353"/>
      <c r="AF99" s="353"/>
      <c r="AG99" s="353"/>
      <c r="AH99" s="353"/>
      <c r="AI99" s="353"/>
      <c r="AJ99" s="353"/>
      <c r="AK99" s="353"/>
      <c r="AL99" s="353"/>
      <c r="AM99" s="353"/>
      <c r="AN99" s="353"/>
      <c r="AO99" s="353"/>
      <c r="AP99" s="353"/>
      <c r="AQ99" s="353"/>
      <c r="AR99" s="353"/>
      <c r="AS99" s="353"/>
      <c r="AT99" s="353"/>
      <c r="AU99" s="353"/>
      <c r="AV99" s="353"/>
      <c r="AW99" s="353"/>
      <c r="AX99" s="353"/>
      <c r="AY99" s="353"/>
      <c r="AZ99" s="353"/>
      <c r="BA99" s="353"/>
      <c r="BB99" s="353"/>
      <c r="BC99" s="353"/>
      <c r="BD99" s="353"/>
      <c r="BE99" s="353"/>
      <c r="BF99" s="353"/>
      <c r="BG99" s="353"/>
      <c r="BH99" s="353"/>
      <c r="BI99" s="353"/>
      <c r="BJ99" s="353"/>
      <c r="BK99" s="353"/>
      <c r="BL99" s="353"/>
    </row>
    <row r="100" spans="1:64" ht="35.1" customHeight="1">
      <c r="A100" s="528" t="s">
        <v>210</v>
      </c>
      <c r="B100" s="529" t="s">
        <v>406</v>
      </c>
      <c r="C100" s="750"/>
      <c r="D100" s="533" t="s">
        <v>401</v>
      </c>
      <c r="E100" s="533" t="str">
        <f>IF(D101="Ja","Privat finansiering","")</f>
        <v>Privat finansiering</v>
      </c>
      <c r="F100" s="632" t="str">
        <f>IF(D101="Ja","Offentlig finansiering","")</f>
        <v>Offentlig finansiering</v>
      </c>
      <c r="G100" s="353"/>
      <c r="H100" s="353"/>
      <c r="I100" s="353"/>
      <c r="J100" s="353"/>
      <c r="K100" s="353"/>
      <c r="L100" s="353"/>
      <c r="M100" s="353"/>
      <c r="N100" s="353"/>
      <c r="O100" s="353"/>
      <c r="P100" s="353"/>
      <c r="Q100" s="353"/>
      <c r="R100" s="353"/>
      <c r="S100" s="353"/>
      <c r="T100" s="353"/>
      <c r="U100" s="353"/>
      <c r="V100" s="353"/>
      <c r="W100" s="353"/>
      <c r="X100" s="353"/>
      <c r="Y100" s="353"/>
      <c r="Z100" s="353"/>
      <c r="AA100" s="353"/>
      <c r="AB100" s="353"/>
      <c r="AC100" s="353"/>
      <c r="AD100" s="353"/>
      <c r="AE100" s="353"/>
      <c r="AF100" s="353"/>
      <c r="AG100" s="353"/>
      <c r="AH100" s="353"/>
      <c r="AI100" s="353"/>
      <c r="AJ100" s="353"/>
      <c r="AK100" s="353"/>
      <c r="AL100" s="353"/>
      <c r="AM100" s="353"/>
      <c r="AN100" s="353"/>
      <c r="AO100" s="353"/>
      <c r="AP100" s="353"/>
      <c r="AQ100" s="353"/>
      <c r="AR100" s="353"/>
      <c r="AS100" s="353"/>
      <c r="AT100" s="353"/>
      <c r="AU100" s="353"/>
      <c r="AV100" s="353"/>
      <c r="AW100" s="353"/>
      <c r="AX100" s="353"/>
      <c r="AY100" s="353"/>
      <c r="AZ100" s="353"/>
      <c r="BA100" s="353"/>
      <c r="BB100" s="353"/>
      <c r="BC100" s="353"/>
      <c r="BD100" s="353"/>
      <c r="BE100" s="353"/>
      <c r="BF100" s="353"/>
      <c r="BG100" s="353"/>
      <c r="BH100" s="353"/>
      <c r="BI100" s="353"/>
      <c r="BJ100" s="353"/>
      <c r="BK100" s="353"/>
      <c r="BL100" s="353"/>
    </row>
    <row r="101" spans="1:64" ht="35.1" customHeight="1" thickBot="1">
      <c r="A101" s="335">
        <v>0.5</v>
      </c>
      <c r="B101" s="519">
        <v>0.4031292035006338</v>
      </c>
      <c r="C101" s="751"/>
      <c r="D101" s="670" t="s">
        <v>467</v>
      </c>
      <c r="E101" s="671">
        <v>1800000</v>
      </c>
      <c r="F101" s="642">
        <v>350000</v>
      </c>
      <c r="G101" s="353"/>
      <c r="H101" s="353"/>
      <c r="I101" s="353"/>
      <c r="J101" s="353"/>
      <c r="K101" s="353"/>
      <c r="L101" s="353"/>
      <c r="M101" s="353"/>
      <c r="N101" s="353"/>
      <c r="O101" s="353"/>
      <c r="P101" s="353"/>
      <c r="Q101" s="353"/>
      <c r="R101" s="353"/>
      <c r="S101" s="353"/>
      <c r="T101" s="353"/>
      <c r="U101" s="353"/>
      <c r="V101" s="353"/>
      <c r="W101" s="353"/>
      <c r="X101" s="353"/>
      <c r="Y101" s="353"/>
      <c r="Z101" s="353"/>
      <c r="AA101" s="353"/>
      <c r="AB101" s="353"/>
      <c r="AC101" s="353"/>
      <c r="AD101" s="353"/>
      <c r="AE101" s="353"/>
      <c r="AF101" s="353"/>
      <c r="AG101" s="353"/>
      <c r="AH101" s="353"/>
      <c r="AI101" s="353"/>
      <c r="AJ101" s="353"/>
      <c r="AK101" s="353"/>
      <c r="AL101" s="353"/>
      <c r="AM101" s="353"/>
      <c r="AN101" s="353"/>
      <c r="AO101" s="353"/>
      <c r="AP101" s="353"/>
      <c r="AQ101" s="353"/>
      <c r="AR101" s="353"/>
      <c r="AS101" s="353"/>
      <c r="AT101" s="353"/>
      <c r="AU101" s="353"/>
      <c r="AV101" s="353"/>
      <c r="AW101" s="353"/>
      <c r="AX101" s="353"/>
      <c r="AY101" s="353"/>
      <c r="AZ101" s="353"/>
      <c r="BA101" s="353"/>
      <c r="BB101" s="353"/>
      <c r="BC101" s="353"/>
      <c r="BD101" s="353"/>
      <c r="BE101" s="353"/>
      <c r="BF101" s="353"/>
      <c r="BG101" s="353"/>
      <c r="BH101" s="353"/>
      <c r="BI101" s="353"/>
      <c r="BJ101" s="353"/>
      <c r="BK101" s="353"/>
      <c r="BL101" s="353"/>
    </row>
    <row r="102" spans="1:64" ht="14.1" customHeight="1">
      <c r="A102" s="353"/>
      <c r="B102" s="353"/>
      <c r="C102" s="353"/>
      <c r="D102" s="353"/>
      <c r="E102" s="353"/>
      <c r="F102" s="353"/>
      <c r="G102" s="353"/>
      <c r="H102" s="353"/>
      <c r="I102" s="353"/>
      <c r="J102" s="353"/>
      <c r="K102" s="353"/>
      <c r="L102" s="353"/>
      <c r="M102" s="353"/>
      <c r="N102" s="353"/>
      <c r="O102" s="353"/>
      <c r="P102" s="353"/>
      <c r="Q102" s="353"/>
      <c r="R102" s="353"/>
      <c r="S102" s="353"/>
      <c r="T102" s="353"/>
      <c r="U102" s="353"/>
      <c r="V102" s="353"/>
      <c r="W102" s="353"/>
      <c r="X102" s="353"/>
      <c r="Y102" s="353"/>
      <c r="Z102" s="353"/>
      <c r="AA102" s="353"/>
      <c r="AB102" s="353"/>
      <c r="AC102" s="353"/>
      <c r="AD102" s="353"/>
      <c r="AE102" s="353"/>
      <c r="AF102" s="353"/>
      <c r="AG102" s="353"/>
      <c r="AH102" s="353"/>
      <c r="AI102" s="353"/>
      <c r="AJ102" s="353"/>
      <c r="AK102" s="353"/>
      <c r="AL102" s="353"/>
      <c r="AM102" s="353"/>
      <c r="AN102" s="353"/>
      <c r="AO102" s="353"/>
      <c r="AP102" s="353"/>
      <c r="AQ102" s="353"/>
      <c r="AR102" s="353"/>
      <c r="AS102" s="353"/>
      <c r="AT102" s="353"/>
      <c r="AU102" s="353"/>
      <c r="AV102" s="353"/>
      <c r="AW102" s="353"/>
      <c r="AX102" s="353"/>
      <c r="AY102" s="353"/>
      <c r="AZ102" s="353"/>
      <c r="BA102" s="353"/>
      <c r="BB102" s="353"/>
      <c r="BC102" s="353"/>
      <c r="BD102" s="353"/>
      <c r="BE102" s="353"/>
      <c r="BF102" s="353"/>
      <c r="BG102" s="353"/>
      <c r="BH102" s="353"/>
      <c r="BI102" s="353"/>
      <c r="BJ102" s="353"/>
      <c r="BK102" s="353"/>
      <c r="BL102" s="353"/>
    </row>
    <row r="103" spans="1:64" ht="15.75" customHeight="1" thickBot="1">
      <c r="A103" s="354" t="s">
        <v>431</v>
      </c>
      <c r="B103" s="354" t="s">
        <v>203</v>
      </c>
      <c r="C103" s="372" t="s">
        <v>123</v>
      </c>
      <c r="D103" s="370" t="s">
        <v>127</v>
      </c>
      <c r="E103" s="370" t="s">
        <v>128</v>
      </c>
      <c r="F103" s="370" t="s">
        <v>129</v>
      </c>
      <c r="G103" s="370" t="s">
        <v>130</v>
      </c>
      <c r="H103" s="370" t="s">
        <v>131</v>
      </c>
      <c r="I103" s="370" t="s">
        <v>132</v>
      </c>
      <c r="J103" s="370" t="s">
        <v>133</v>
      </c>
      <c r="K103" s="370" t="s">
        <v>134</v>
      </c>
      <c r="L103" s="370" t="s">
        <v>135</v>
      </c>
      <c r="M103" s="370" t="s">
        <v>136</v>
      </c>
      <c r="N103" s="370" t="s">
        <v>137</v>
      </c>
      <c r="O103" s="370" t="s">
        <v>138</v>
      </c>
      <c r="P103" s="370" t="s">
        <v>139</v>
      </c>
      <c r="Q103" s="370" t="s">
        <v>140</v>
      </c>
      <c r="R103" s="370" t="s">
        <v>141</v>
      </c>
      <c r="S103" s="370" t="s">
        <v>142</v>
      </c>
      <c r="T103" s="370" t="s">
        <v>143</v>
      </c>
      <c r="U103" s="370" t="s">
        <v>144</v>
      </c>
      <c r="V103" s="370" t="s">
        <v>145</v>
      </c>
      <c r="W103" s="370" t="s">
        <v>146</v>
      </c>
      <c r="X103" s="370" t="s">
        <v>147</v>
      </c>
      <c r="Y103" s="370" t="s">
        <v>148</v>
      </c>
      <c r="Z103" s="404" t="s">
        <v>155</v>
      </c>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3"/>
      <c r="AY103" s="353"/>
      <c r="AZ103" s="353"/>
      <c r="BA103" s="353"/>
      <c r="BB103" s="353"/>
      <c r="BC103" s="353"/>
      <c r="BD103" s="353"/>
      <c r="BE103" s="353"/>
      <c r="BF103" s="353"/>
      <c r="BG103" s="353"/>
      <c r="BH103" s="353"/>
      <c r="BI103" s="353"/>
      <c r="BJ103" s="353"/>
      <c r="BK103" s="353"/>
      <c r="BL103" s="353"/>
    </row>
    <row r="104" spans="1:64" ht="50.1" customHeight="1">
      <c r="A104" s="736" t="s">
        <v>54</v>
      </c>
      <c r="B104" s="262"/>
      <c r="C104" s="46" t="s">
        <v>124</v>
      </c>
      <c r="D104" s="48"/>
      <c r="E104" s="48"/>
      <c r="F104" s="48"/>
      <c r="G104" s="48"/>
      <c r="H104" s="48"/>
      <c r="I104" s="48"/>
      <c r="J104" s="48"/>
      <c r="K104" s="48"/>
      <c r="L104" s="48"/>
      <c r="M104" s="48"/>
      <c r="N104" s="48"/>
      <c r="O104" s="48"/>
      <c r="P104" s="48"/>
      <c r="Q104" s="48"/>
      <c r="R104" s="48"/>
      <c r="S104" s="48"/>
      <c r="T104" s="48"/>
      <c r="U104" s="48"/>
      <c r="V104" s="48"/>
      <c r="W104" s="48"/>
      <c r="X104" s="48"/>
      <c r="Y104" s="48"/>
      <c r="Z104" s="646"/>
      <c r="AA104" s="647"/>
      <c r="AB104" s="647"/>
      <c r="AC104" s="647"/>
      <c r="AD104" s="647"/>
      <c r="AE104" s="647"/>
      <c r="AF104" s="647"/>
      <c r="AG104" s="647"/>
      <c r="AH104" s="647"/>
      <c r="AI104" s="647"/>
      <c r="AJ104" s="647"/>
      <c r="AK104" s="647"/>
      <c r="AL104" s="647"/>
      <c r="AM104" s="647"/>
      <c r="AN104" s="647"/>
      <c r="AO104" s="647"/>
      <c r="AP104" s="647"/>
      <c r="AQ104" s="647"/>
      <c r="AR104" s="647"/>
      <c r="AS104" s="647"/>
      <c r="AT104" s="647"/>
      <c r="AU104" s="647"/>
      <c r="AV104" s="648"/>
      <c r="AW104" s="353"/>
      <c r="AX104" s="353"/>
      <c r="AY104" s="353"/>
      <c r="AZ104" s="353"/>
      <c r="BA104" s="353"/>
      <c r="BB104" s="353"/>
      <c r="BC104" s="353"/>
      <c r="BD104" s="353"/>
      <c r="BE104" s="353"/>
      <c r="BF104" s="353"/>
      <c r="BG104" s="353"/>
      <c r="BH104" s="353"/>
      <c r="BI104" s="353"/>
      <c r="BJ104" s="353"/>
      <c r="BK104" s="353"/>
      <c r="BL104" s="353"/>
    </row>
    <row r="105" spans="1:64" ht="14.45" customHeight="1">
      <c r="A105" s="738"/>
      <c r="B105" s="255"/>
      <c r="C105" s="37" t="s">
        <v>125</v>
      </c>
      <c r="D105" s="47">
        <v>350</v>
      </c>
      <c r="E105" s="47">
        <v>350</v>
      </c>
      <c r="F105" s="47">
        <v>350</v>
      </c>
      <c r="G105" s="47">
        <v>350</v>
      </c>
      <c r="H105" s="47">
        <v>547</v>
      </c>
      <c r="I105" s="47">
        <v>299</v>
      </c>
      <c r="J105" s="47"/>
      <c r="K105" s="47"/>
      <c r="L105" s="47"/>
      <c r="M105" s="47"/>
      <c r="N105" s="47"/>
      <c r="O105" s="47"/>
      <c r="P105" s="47"/>
      <c r="Q105" s="47"/>
      <c r="R105" s="47"/>
      <c r="S105" s="47"/>
      <c r="T105" s="47"/>
      <c r="U105" s="47"/>
      <c r="V105" s="47"/>
      <c r="W105" s="47"/>
      <c r="X105" s="47"/>
      <c r="Y105" s="47"/>
      <c r="Z105" s="649"/>
      <c r="AA105" s="650"/>
      <c r="AB105" s="650"/>
      <c r="AC105" s="650"/>
      <c r="AD105" s="650"/>
      <c r="AE105" s="650"/>
      <c r="AF105" s="650"/>
      <c r="AG105" s="650"/>
      <c r="AH105" s="650"/>
      <c r="AI105" s="650"/>
      <c r="AJ105" s="650"/>
      <c r="AK105" s="650"/>
      <c r="AL105" s="650"/>
      <c r="AM105" s="650"/>
      <c r="AN105" s="650"/>
      <c r="AO105" s="650"/>
      <c r="AP105" s="650"/>
      <c r="AQ105" s="650"/>
      <c r="AR105" s="650"/>
      <c r="AS105" s="650"/>
      <c r="AT105" s="650"/>
      <c r="AU105" s="650"/>
      <c r="AV105" s="651"/>
      <c r="AW105" s="353"/>
      <c r="AX105" s="353"/>
      <c r="AY105" s="353"/>
      <c r="AZ105" s="353"/>
      <c r="BA105" s="353"/>
      <c r="BB105" s="353"/>
      <c r="BC105" s="353"/>
      <c r="BD105" s="353"/>
      <c r="BE105" s="353"/>
      <c r="BF105" s="353"/>
      <c r="BG105" s="353"/>
      <c r="BH105" s="353"/>
      <c r="BI105" s="353"/>
      <c r="BJ105" s="353"/>
      <c r="BK105" s="353"/>
      <c r="BL105" s="353"/>
    </row>
    <row r="106" spans="1:64" ht="14.45" customHeight="1" thickBot="1">
      <c r="A106" s="738"/>
      <c r="B106" s="256" t="s">
        <v>491</v>
      </c>
      <c r="C106" s="37" t="s">
        <v>9</v>
      </c>
      <c r="D106" s="47">
        <v>900</v>
      </c>
      <c r="E106" s="47">
        <v>1642</v>
      </c>
      <c r="F106" s="47">
        <v>780</v>
      </c>
      <c r="G106" s="47">
        <v>550</v>
      </c>
      <c r="H106" s="47">
        <v>800</v>
      </c>
      <c r="I106" s="47">
        <v>890</v>
      </c>
      <c r="J106" s="47"/>
      <c r="K106" s="47"/>
      <c r="L106" s="47"/>
      <c r="M106" s="47"/>
      <c r="N106" s="47"/>
      <c r="O106" s="47"/>
      <c r="P106" s="47"/>
      <c r="Q106" s="47"/>
      <c r="R106" s="47"/>
      <c r="S106" s="47"/>
      <c r="T106" s="47"/>
      <c r="U106" s="47"/>
      <c r="V106" s="47"/>
      <c r="W106" s="47"/>
      <c r="X106" s="47"/>
      <c r="Y106" s="47"/>
      <c r="Z106" s="649"/>
      <c r="AA106" s="650"/>
      <c r="AB106" s="650"/>
      <c r="AC106" s="650"/>
      <c r="AD106" s="650"/>
      <c r="AE106" s="650"/>
      <c r="AF106" s="650"/>
      <c r="AG106" s="650"/>
      <c r="AH106" s="650"/>
      <c r="AI106" s="650"/>
      <c r="AJ106" s="650"/>
      <c r="AK106" s="650"/>
      <c r="AL106" s="650"/>
      <c r="AM106" s="650"/>
      <c r="AN106" s="650"/>
      <c r="AO106" s="650"/>
      <c r="AP106" s="650"/>
      <c r="AQ106" s="650"/>
      <c r="AR106" s="650"/>
      <c r="AS106" s="650"/>
      <c r="AT106" s="650"/>
      <c r="AU106" s="650"/>
      <c r="AV106" s="651"/>
      <c r="AW106" s="353"/>
      <c r="AX106" s="353"/>
      <c r="AY106" s="353"/>
      <c r="AZ106" s="353"/>
      <c r="BA106" s="353"/>
      <c r="BB106" s="353"/>
      <c r="BC106" s="353"/>
      <c r="BD106" s="353"/>
      <c r="BE106" s="353"/>
      <c r="BF106" s="353"/>
      <c r="BG106" s="353"/>
      <c r="BH106" s="353"/>
      <c r="BI106" s="353"/>
      <c r="BJ106" s="353"/>
      <c r="BK106" s="353"/>
      <c r="BL106" s="353"/>
    </row>
    <row r="107" spans="1:64" ht="14.45" customHeight="1" thickBot="1">
      <c r="A107" s="737"/>
      <c r="B107" s="257">
        <v>2058910</v>
      </c>
      <c r="C107" s="38" t="s">
        <v>126</v>
      </c>
      <c r="D107" s="52">
        <f>IF(D105*D106=0,"",(D105*D106))</f>
        <v>315000</v>
      </c>
      <c r="E107" s="52">
        <f t="shared" ref="E107:AV107" si="6">IF(E105*E106=0,"",(E105*E106))</f>
        <v>574700</v>
      </c>
      <c r="F107" s="52">
        <f t="shared" si="6"/>
        <v>273000</v>
      </c>
      <c r="G107" s="52">
        <f t="shared" si="6"/>
        <v>192500</v>
      </c>
      <c r="H107" s="52">
        <f t="shared" si="6"/>
        <v>437600</v>
      </c>
      <c r="I107" s="52">
        <f t="shared" si="6"/>
        <v>266110</v>
      </c>
      <c r="J107" s="52" t="str">
        <f t="shared" si="6"/>
        <v/>
      </c>
      <c r="K107" s="52" t="str">
        <f t="shared" si="6"/>
        <v/>
      </c>
      <c r="L107" s="52" t="str">
        <f t="shared" si="6"/>
        <v/>
      </c>
      <c r="M107" s="52" t="str">
        <f t="shared" si="6"/>
        <v/>
      </c>
      <c r="N107" s="52" t="str">
        <f t="shared" si="6"/>
        <v/>
      </c>
      <c r="O107" s="52" t="str">
        <f t="shared" si="6"/>
        <v/>
      </c>
      <c r="P107" s="52" t="str">
        <f t="shared" si="6"/>
        <v/>
      </c>
      <c r="Q107" s="52" t="str">
        <f t="shared" si="6"/>
        <v/>
      </c>
      <c r="R107" s="52" t="str">
        <f t="shared" si="6"/>
        <v/>
      </c>
      <c r="S107" s="52" t="str">
        <f t="shared" si="6"/>
        <v/>
      </c>
      <c r="T107" s="52" t="str">
        <f t="shared" si="6"/>
        <v/>
      </c>
      <c r="U107" s="52" t="str">
        <f t="shared" si="6"/>
        <v/>
      </c>
      <c r="V107" s="52" t="str">
        <f t="shared" si="6"/>
        <v/>
      </c>
      <c r="W107" s="52" t="str">
        <f t="shared" si="6"/>
        <v/>
      </c>
      <c r="X107" s="52" t="str">
        <f t="shared" si="6"/>
        <v/>
      </c>
      <c r="Y107" s="52" t="str">
        <f t="shared" si="6"/>
        <v/>
      </c>
      <c r="Z107" s="65" t="str">
        <f t="shared" si="6"/>
        <v/>
      </c>
      <c r="AA107" s="66" t="str">
        <f t="shared" si="6"/>
        <v/>
      </c>
      <c r="AB107" s="66" t="str">
        <f t="shared" si="6"/>
        <v/>
      </c>
      <c r="AC107" s="66" t="str">
        <f t="shared" si="6"/>
        <v/>
      </c>
      <c r="AD107" s="66" t="str">
        <f t="shared" si="6"/>
        <v/>
      </c>
      <c r="AE107" s="66" t="str">
        <f t="shared" si="6"/>
        <v/>
      </c>
      <c r="AF107" s="66" t="str">
        <f t="shared" si="6"/>
        <v/>
      </c>
      <c r="AG107" s="66" t="str">
        <f t="shared" si="6"/>
        <v/>
      </c>
      <c r="AH107" s="66" t="str">
        <f t="shared" si="6"/>
        <v/>
      </c>
      <c r="AI107" s="66" t="str">
        <f t="shared" si="6"/>
        <v/>
      </c>
      <c r="AJ107" s="66" t="str">
        <f t="shared" si="6"/>
        <v/>
      </c>
      <c r="AK107" s="66" t="str">
        <f t="shared" si="6"/>
        <v/>
      </c>
      <c r="AL107" s="66" t="str">
        <f t="shared" si="6"/>
        <v/>
      </c>
      <c r="AM107" s="66" t="str">
        <f t="shared" si="6"/>
        <v/>
      </c>
      <c r="AN107" s="66" t="str">
        <f t="shared" si="6"/>
        <v/>
      </c>
      <c r="AO107" s="66" t="str">
        <f t="shared" si="6"/>
        <v/>
      </c>
      <c r="AP107" s="66" t="str">
        <f t="shared" si="6"/>
        <v/>
      </c>
      <c r="AQ107" s="66" t="str">
        <f t="shared" si="6"/>
        <v/>
      </c>
      <c r="AR107" s="66" t="str">
        <f t="shared" si="6"/>
        <v/>
      </c>
      <c r="AS107" s="66" t="str">
        <f t="shared" si="6"/>
        <v/>
      </c>
      <c r="AT107" s="66" t="str">
        <f t="shared" si="6"/>
        <v/>
      </c>
      <c r="AU107" s="66" t="str">
        <f t="shared" si="6"/>
        <v/>
      </c>
      <c r="AV107" s="67" t="str">
        <f t="shared" si="6"/>
        <v/>
      </c>
      <c r="AW107" s="353"/>
      <c r="AX107" s="353"/>
      <c r="AY107" s="353"/>
      <c r="AZ107" s="353"/>
      <c r="BA107" s="353"/>
      <c r="BB107" s="353"/>
      <c r="BC107" s="353"/>
      <c r="BD107" s="353"/>
      <c r="BE107" s="353"/>
      <c r="BF107" s="353"/>
      <c r="BG107" s="353"/>
      <c r="BH107" s="353"/>
      <c r="BI107" s="353"/>
      <c r="BJ107" s="353"/>
      <c r="BK107" s="353"/>
      <c r="BL107" s="353"/>
    </row>
    <row r="108" spans="1:64" ht="50.1" customHeight="1">
      <c r="A108" s="738" t="s">
        <v>3</v>
      </c>
      <c r="B108" s="258"/>
      <c r="C108" s="41" t="s">
        <v>124</v>
      </c>
      <c r="D108" s="672"/>
      <c r="E108" s="49"/>
      <c r="F108" s="49"/>
      <c r="G108" s="49"/>
      <c r="H108" s="49"/>
      <c r="I108" s="49"/>
      <c r="J108" s="49"/>
      <c r="K108" s="49"/>
      <c r="L108" s="49"/>
      <c r="M108" s="49"/>
      <c r="N108" s="49"/>
      <c r="O108" s="49"/>
      <c r="P108" s="49"/>
      <c r="Q108" s="49"/>
      <c r="R108" s="49"/>
      <c r="S108" s="49"/>
      <c r="T108" s="49"/>
      <c r="U108" s="49"/>
      <c r="V108" s="49"/>
      <c r="W108" s="49"/>
      <c r="X108" s="49"/>
      <c r="Y108" s="49"/>
      <c r="Z108" s="649"/>
      <c r="AA108" s="650"/>
      <c r="AB108" s="650"/>
      <c r="AC108" s="650"/>
      <c r="AD108" s="650"/>
      <c r="AE108" s="650"/>
      <c r="AF108" s="650"/>
      <c r="AG108" s="650"/>
      <c r="AH108" s="650"/>
      <c r="AI108" s="650"/>
      <c r="AJ108" s="650"/>
      <c r="AK108" s="650"/>
      <c r="AL108" s="650"/>
      <c r="AM108" s="650"/>
      <c r="AN108" s="650"/>
      <c r="AO108" s="650"/>
      <c r="AP108" s="650"/>
      <c r="AQ108" s="650"/>
      <c r="AR108" s="650"/>
      <c r="AS108" s="650"/>
      <c r="AT108" s="650"/>
      <c r="AU108" s="650"/>
      <c r="AV108" s="651"/>
      <c r="AW108" s="353"/>
      <c r="AX108" s="353"/>
      <c r="AY108" s="353"/>
      <c r="AZ108" s="353"/>
      <c r="BA108" s="353"/>
      <c r="BB108" s="353"/>
      <c r="BC108" s="353"/>
      <c r="BD108" s="353"/>
      <c r="BE108" s="353"/>
      <c r="BF108" s="353"/>
      <c r="BG108" s="353"/>
      <c r="BH108" s="353"/>
      <c r="BI108" s="353"/>
      <c r="BJ108" s="353"/>
      <c r="BK108" s="353"/>
      <c r="BL108" s="353"/>
    </row>
    <row r="109" spans="1:64" ht="14.45" customHeight="1">
      <c r="A109" s="738"/>
      <c r="B109" s="259"/>
      <c r="C109" s="37" t="s">
        <v>125</v>
      </c>
      <c r="D109" s="47">
        <v>750</v>
      </c>
      <c r="E109" s="47">
        <v>970</v>
      </c>
      <c r="F109" s="47">
        <v>1500</v>
      </c>
      <c r="G109" s="47">
        <v>1100</v>
      </c>
      <c r="H109" s="47"/>
      <c r="I109" s="47"/>
      <c r="J109" s="47"/>
      <c r="K109" s="47"/>
      <c r="L109" s="47"/>
      <c r="M109" s="47"/>
      <c r="N109" s="47"/>
      <c r="O109" s="47"/>
      <c r="P109" s="47"/>
      <c r="Q109" s="47"/>
      <c r="R109" s="47"/>
      <c r="S109" s="47"/>
      <c r="T109" s="47"/>
      <c r="U109" s="47"/>
      <c r="V109" s="47"/>
      <c r="W109" s="47"/>
      <c r="X109" s="47"/>
      <c r="Y109" s="47"/>
      <c r="Z109" s="649"/>
      <c r="AA109" s="650"/>
      <c r="AB109" s="650"/>
      <c r="AC109" s="650"/>
      <c r="AD109" s="650"/>
      <c r="AE109" s="650"/>
      <c r="AF109" s="650"/>
      <c r="AG109" s="650"/>
      <c r="AH109" s="650"/>
      <c r="AI109" s="650"/>
      <c r="AJ109" s="650"/>
      <c r="AK109" s="650"/>
      <c r="AL109" s="650"/>
      <c r="AM109" s="650"/>
      <c r="AN109" s="650"/>
      <c r="AO109" s="650"/>
      <c r="AP109" s="650"/>
      <c r="AQ109" s="650"/>
      <c r="AR109" s="650"/>
      <c r="AS109" s="650"/>
      <c r="AT109" s="650"/>
      <c r="AU109" s="650"/>
      <c r="AV109" s="651"/>
      <c r="AW109" s="353"/>
      <c r="AX109" s="353"/>
      <c r="AY109" s="353"/>
      <c r="AZ109" s="353"/>
      <c r="BA109" s="353"/>
      <c r="BB109" s="353"/>
      <c r="BC109" s="353"/>
      <c r="BD109" s="353"/>
      <c r="BE109" s="353"/>
      <c r="BF109" s="353"/>
      <c r="BG109" s="353"/>
      <c r="BH109" s="353"/>
      <c r="BI109" s="353"/>
      <c r="BJ109" s="353"/>
      <c r="BK109" s="353"/>
      <c r="BL109" s="353"/>
    </row>
    <row r="110" spans="1:64" ht="14.45" customHeight="1">
      <c r="A110" s="738"/>
      <c r="B110" s="259"/>
      <c r="C110" s="37" t="s">
        <v>9</v>
      </c>
      <c r="D110" s="47">
        <v>75</v>
      </c>
      <c r="E110" s="47">
        <v>50</v>
      </c>
      <c r="F110" s="47">
        <v>25</v>
      </c>
      <c r="G110" s="47">
        <v>87</v>
      </c>
      <c r="H110" s="47"/>
      <c r="I110" s="47"/>
      <c r="J110" s="47"/>
      <c r="K110" s="47"/>
      <c r="L110" s="47"/>
      <c r="M110" s="47"/>
      <c r="N110" s="47"/>
      <c r="O110" s="47"/>
      <c r="P110" s="47"/>
      <c r="Q110" s="47"/>
      <c r="R110" s="47"/>
      <c r="S110" s="47"/>
      <c r="T110" s="47"/>
      <c r="U110" s="47"/>
      <c r="V110" s="47"/>
      <c r="W110" s="47"/>
      <c r="X110" s="47"/>
      <c r="Y110" s="47"/>
      <c r="Z110" s="649"/>
      <c r="AA110" s="650"/>
      <c r="AB110" s="650"/>
      <c r="AC110" s="650"/>
      <c r="AD110" s="650"/>
      <c r="AE110" s="650"/>
      <c r="AF110" s="650"/>
      <c r="AG110" s="650"/>
      <c r="AH110" s="650"/>
      <c r="AI110" s="650"/>
      <c r="AJ110" s="650"/>
      <c r="AK110" s="650"/>
      <c r="AL110" s="650"/>
      <c r="AM110" s="650"/>
      <c r="AN110" s="650"/>
      <c r="AO110" s="650"/>
      <c r="AP110" s="650"/>
      <c r="AQ110" s="650"/>
      <c r="AR110" s="650"/>
      <c r="AS110" s="650"/>
      <c r="AT110" s="650"/>
      <c r="AU110" s="650"/>
      <c r="AV110" s="651"/>
      <c r="AW110" s="353"/>
      <c r="AX110" s="353"/>
      <c r="AY110" s="353"/>
      <c r="AZ110" s="353"/>
      <c r="BA110" s="353"/>
      <c r="BB110" s="353"/>
      <c r="BC110" s="353"/>
      <c r="BD110" s="353"/>
      <c r="BE110" s="353"/>
      <c r="BF110" s="353"/>
      <c r="BG110" s="353"/>
      <c r="BH110" s="353"/>
      <c r="BI110" s="353"/>
      <c r="BJ110" s="353"/>
      <c r="BK110" s="353"/>
      <c r="BL110" s="353"/>
    </row>
    <row r="111" spans="1:64" ht="14.45" customHeight="1" thickBot="1">
      <c r="A111" s="738"/>
      <c r="B111" s="260">
        <v>237950</v>
      </c>
      <c r="C111" s="40" t="s">
        <v>126</v>
      </c>
      <c r="D111" s="51">
        <f t="shared" ref="D111:AV111" si="7">IF(D109*D110=0,"",(D109*D110))</f>
        <v>56250</v>
      </c>
      <c r="E111" s="51">
        <f t="shared" si="7"/>
        <v>48500</v>
      </c>
      <c r="F111" s="51">
        <f t="shared" si="7"/>
        <v>37500</v>
      </c>
      <c r="G111" s="51">
        <f t="shared" si="7"/>
        <v>95700</v>
      </c>
      <c r="H111" s="51" t="str">
        <f t="shared" si="7"/>
        <v/>
      </c>
      <c r="I111" s="51" t="str">
        <f t="shared" si="7"/>
        <v/>
      </c>
      <c r="J111" s="51" t="str">
        <f t="shared" si="7"/>
        <v/>
      </c>
      <c r="K111" s="51" t="str">
        <f t="shared" si="7"/>
        <v/>
      </c>
      <c r="L111" s="51" t="str">
        <f t="shared" si="7"/>
        <v/>
      </c>
      <c r="M111" s="51" t="str">
        <f t="shared" si="7"/>
        <v/>
      </c>
      <c r="N111" s="51" t="str">
        <f t="shared" si="7"/>
        <v/>
      </c>
      <c r="O111" s="51" t="str">
        <f t="shared" si="7"/>
        <v/>
      </c>
      <c r="P111" s="51" t="str">
        <f t="shared" si="7"/>
        <v/>
      </c>
      <c r="Q111" s="51" t="str">
        <f t="shared" si="7"/>
        <v/>
      </c>
      <c r="R111" s="51" t="str">
        <f t="shared" si="7"/>
        <v/>
      </c>
      <c r="S111" s="51" t="str">
        <f t="shared" si="7"/>
        <v/>
      </c>
      <c r="T111" s="51" t="str">
        <f t="shared" si="7"/>
        <v/>
      </c>
      <c r="U111" s="51" t="str">
        <f t="shared" si="7"/>
        <v/>
      </c>
      <c r="V111" s="51" t="str">
        <f t="shared" si="7"/>
        <v/>
      </c>
      <c r="W111" s="51" t="str">
        <f t="shared" si="7"/>
        <v/>
      </c>
      <c r="X111" s="51" t="str">
        <f t="shared" si="7"/>
        <v/>
      </c>
      <c r="Y111" s="51" t="str">
        <f t="shared" si="7"/>
        <v/>
      </c>
      <c r="Z111" s="65" t="str">
        <f t="shared" si="7"/>
        <v/>
      </c>
      <c r="AA111" s="66" t="str">
        <f t="shared" si="7"/>
        <v/>
      </c>
      <c r="AB111" s="66" t="str">
        <f t="shared" si="7"/>
        <v/>
      </c>
      <c r="AC111" s="66" t="str">
        <f t="shared" si="7"/>
        <v/>
      </c>
      <c r="AD111" s="66" t="str">
        <f t="shared" si="7"/>
        <v/>
      </c>
      <c r="AE111" s="66" t="str">
        <f t="shared" si="7"/>
        <v/>
      </c>
      <c r="AF111" s="66" t="str">
        <f t="shared" si="7"/>
        <v/>
      </c>
      <c r="AG111" s="66" t="str">
        <f t="shared" si="7"/>
        <v/>
      </c>
      <c r="AH111" s="66" t="str">
        <f t="shared" si="7"/>
        <v/>
      </c>
      <c r="AI111" s="66" t="str">
        <f t="shared" si="7"/>
        <v/>
      </c>
      <c r="AJ111" s="66" t="str">
        <f t="shared" si="7"/>
        <v/>
      </c>
      <c r="AK111" s="66" t="str">
        <f t="shared" si="7"/>
        <v/>
      </c>
      <c r="AL111" s="66" t="str">
        <f t="shared" si="7"/>
        <v/>
      </c>
      <c r="AM111" s="66" t="str">
        <f t="shared" si="7"/>
        <v/>
      </c>
      <c r="AN111" s="66" t="str">
        <f t="shared" si="7"/>
        <v/>
      </c>
      <c r="AO111" s="66" t="str">
        <f t="shared" si="7"/>
        <v/>
      </c>
      <c r="AP111" s="66" t="str">
        <f t="shared" si="7"/>
        <v/>
      </c>
      <c r="AQ111" s="66" t="str">
        <f t="shared" si="7"/>
        <v/>
      </c>
      <c r="AR111" s="66" t="str">
        <f t="shared" si="7"/>
        <v/>
      </c>
      <c r="AS111" s="66" t="str">
        <f t="shared" si="7"/>
        <v/>
      </c>
      <c r="AT111" s="66" t="str">
        <f t="shared" si="7"/>
        <v/>
      </c>
      <c r="AU111" s="66" t="str">
        <f t="shared" si="7"/>
        <v/>
      </c>
      <c r="AV111" s="67" t="str">
        <f t="shared" si="7"/>
        <v/>
      </c>
      <c r="AW111" s="353"/>
      <c r="AX111" s="353"/>
      <c r="AY111" s="353"/>
      <c r="AZ111" s="353"/>
      <c r="BA111" s="353"/>
      <c r="BB111" s="353"/>
      <c r="BC111" s="353"/>
      <c r="BD111" s="353"/>
      <c r="BE111" s="353"/>
      <c r="BF111" s="353"/>
      <c r="BG111" s="353"/>
      <c r="BH111" s="353"/>
      <c r="BI111" s="353"/>
      <c r="BJ111" s="353"/>
      <c r="BK111" s="353"/>
      <c r="BL111" s="353"/>
    </row>
    <row r="112" spans="1:64" ht="50.1" customHeight="1" thickBot="1">
      <c r="A112" s="735" t="s">
        <v>56</v>
      </c>
      <c r="B112" s="258"/>
      <c r="C112" s="39" t="s">
        <v>124</v>
      </c>
      <c r="D112" s="48"/>
      <c r="E112" s="48"/>
      <c r="F112" s="48"/>
      <c r="G112" s="48"/>
      <c r="H112" s="48"/>
      <c r="I112" s="48"/>
      <c r="J112" s="48"/>
      <c r="K112" s="48"/>
      <c r="L112" s="48"/>
      <c r="M112" s="48"/>
      <c r="N112" s="48"/>
      <c r="O112" s="48"/>
      <c r="P112" s="48"/>
      <c r="Q112" s="48"/>
      <c r="R112" s="48"/>
      <c r="S112" s="48"/>
      <c r="T112" s="48"/>
      <c r="U112" s="48"/>
      <c r="V112" s="48"/>
      <c r="W112" s="48"/>
      <c r="X112" s="48"/>
      <c r="Y112" s="48"/>
      <c r="Z112" s="649"/>
      <c r="AA112" s="650"/>
      <c r="AB112" s="650"/>
      <c r="AC112" s="650"/>
      <c r="AD112" s="650"/>
      <c r="AE112" s="650"/>
      <c r="AF112" s="650"/>
      <c r="AG112" s="650"/>
      <c r="AH112" s="650"/>
      <c r="AI112" s="650"/>
      <c r="AJ112" s="650"/>
      <c r="AK112" s="650"/>
      <c r="AL112" s="650"/>
      <c r="AM112" s="650"/>
      <c r="AN112" s="650"/>
      <c r="AO112" s="650"/>
      <c r="AP112" s="650"/>
      <c r="AQ112" s="650"/>
      <c r="AR112" s="650"/>
      <c r="AS112" s="650"/>
      <c r="AT112" s="650"/>
      <c r="AU112" s="650"/>
      <c r="AV112" s="651"/>
      <c r="AW112" s="353"/>
      <c r="AX112" s="353"/>
      <c r="AY112" s="353"/>
      <c r="AZ112" s="353"/>
      <c r="BA112" s="353"/>
      <c r="BB112" s="353"/>
      <c r="BC112" s="353"/>
      <c r="BD112" s="353"/>
      <c r="BE112" s="353"/>
      <c r="BF112" s="353"/>
      <c r="BG112" s="353"/>
      <c r="BH112" s="353"/>
      <c r="BI112" s="353"/>
      <c r="BJ112" s="353"/>
      <c r="BK112" s="353"/>
      <c r="BL112" s="353"/>
    </row>
    <row r="113" spans="1:64" ht="14.45" customHeight="1" thickBot="1">
      <c r="A113" s="735"/>
      <c r="B113" s="261">
        <v>228000</v>
      </c>
      <c r="C113" s="38" t="s">
        <v>126</v>
      </c>
      <c r="D113" s="50">
        <v>45000</v>
      </c>
      <c r="E113" s="50">
        <v>8000</v>
      </c>
      <c r="F113" s="50">
        <v>95000</v>
      </c>
      <c r="G113" s="50">
        <v>80000</v>
      </c>
      <c r="H113" s="50"/>
      <c r="I113" s="50"/>
      <c r="J113" s="50"/>
      <c r="K113" s="50"/>
      <c r="L113" s="50"/>
      <c r="M113" s="50"/>
      <c r="N113" s="50"/>
      <c r="O113" s="50"/>
      <c r="P113" s="50"/>
      <c r="Q113" s="50"/>
      <c r="R113" s="50"/>
      <c r="S113" s="50"/>
      <c r="T113" s="50"/>
      <c r="U113" s="50"/>
      <c r="V113" s="50"/>
      <c r="W113" s="50"/>
      <c r="X113" s="50"/>
      <c r="Y113" s="50"/>
      <c r="Z113" s="649"/>
      <c r="AA113" s="650"/>
      <c r="AB113" s="650"/>
      <c r="AC113" s="650"/>
      <c r="AD113" s="650"/>
      <c r="AE113" s="650"/>
      <c r="AF113" s="650"/>
      <c r="AG113" s="650"/>
      <c r="AH113" s="650"/>
      <c r="AI113" s="650"/>
      <c r="AJ113" s="650"/>
      <c r="AK113" s="650"/>
      <c r="AL113" s="650"/>
      <c r="AM113" s="650"/>
      <c r="AN113" s="650"/>
      <c r="AO113" s="650"/>
      <c r="AP113" s="650"/>
      <c r="AQ113" s="650"/>
      <c r="AR113" s="650"/>
      <c r="AS113" s="650"/>
      <c r="AT113" s="650"/>
      <c r="AU113" s="650"/>
      <c r="AV113" s="651"/>
      <c r="AW113" s="353"/>
      <c r="AX113" s="353"/>
      <c r="AY113" s="353"/>
      <c r="AZ113" s="353"/>
      <c r="BA113" s="353"/>
      <c r="BB113" s="353"/>
      <c r="BC113" s="353"/>
      <c r="BD113" s="353"/>
      <c r="BE113" s="353"/>
      <c r="BF113" s="353"/>
      <c r="BG113" s="353"/>
      <c r="BH113" s="353"/>
      <c r="BI113" s="353"/>
      <c r="BJ113" s="353"/>
      <c r="BK113" s="353"/>
      <c r="BL113" s="353"/>
    </row>
    <row r="114" spans="1:64" ht="50.1" customHeight="1" thickBot="1">
      <c r="A114" s="735" t="s">
        <v>24</v>
      </c>
      <c r="B114" s="258"/>
      <c r="C114" s="39" t="s">
        <v>124</v>
      </c>
      <c r="D114" s="48"/>
      <c r="E114" s="48"/>
      <c r="F114" s="48"/>
      <c r="G114" s="48"/>
      <c r="H114" s="48"/>
      <c r="I114" s="48"/>
      <c r="J114" s="48"/>
      <c r="K114" s="48"/>
      <c r="L114" s="48"/>
      <c r="M114" s="48"/>
      <c r="N114" s="48"/>
      <c r="O114" s="48"/>
      <c r="P114" s="48"/>
      <c r="Q114" s="48"/>
      <c r="R114" s="48"/>
      <c r="S114" s="48"/>
      <c r="T114" s="48"/>
      <c r="U114" s="48"/>
      <c r="V114" s="48"/>
      <c r="W114" s="48"/>
      <c r="X114" s="48"/>
      <c r="Y114" s="48"/>
      <c r="Z114" s="649"/>
      <c r="AA114" s="650"/>
      <c r="AB114" s="650"/>
      <c r="AC114" s="650"/>
      <c r="AD114" s="650"/>
      <c r="AE114" s="650"/>
      <c r="AF114" s="650"/>
      <c r="AG114" s="650"/>
      <c r="AH114" s="650"/>
      <c r="AI114" s="650"/>
      <c r="AJ114" s="650"/>
      <c r="AK114" s="650"/>
      <c r="AL114" s="650"/>
      <c r="AM114" s="650"/>
      <c r="AN114" s="650"/>
      <c r="AO114" s="650"/>
      <c r="AP114" s="650"/>
      <c r="AQ114" s="650"/>
      <c r="AR114" s="650"/>
      <c r="AS114" s="650"/>
      <c r="AT114" s="650"/>
      <c r="AU114" s="650"/>
      <c r="AV114" s="651"/>
      <c r="AW114" s="353"/>
      <c r="AX114" s="353"/>
      <c r="AY114" s="353"/>
      <c r="AZ114" s="353"/>
      <c r="BA114" s="353"/>
      <c r="BB114" s="353"/>
      <c r="BC114" s="353"/>
      <c r="BD114" s="353"/>
      <c r="BE114" s="353"/>
      <c r="BF114" s="353"/>
      <c r="BG114" s="353"/>
      <c r="BH114" s="353"/>
      <c r="BI114" s="353"/>
      <c r="BJ114" s="353"/>
      <c r="BK114" s="353"/>
      <c r="BL114" s="353"/>
    </row>
    <row r="115" spans="1:64" ht="14.45" customHeight="1" thickBot="1">
      <c r="A115" s="735"/>
      <c r="B115" s="261">
        <v>117500</v>
      </c>
      <c r="C115" s="40" t="s">
        <v>126</v>
      </c>
      <c r="D115" s="50">
        <v>100000</v>
      </c>
      <c r="E115" s="50">
        <v>10000</v>
      </c>
      <c r="F115" s="50">
        <v>5000</v>
      </c>
      <c r="G115" s="50">
        <v>2500</v>
      </c>
      <c r="H115" s="50"/>
      <c r="I115" s="50"/>
      <c r="J115" s="50"/>
      <c r="K115" s="50"/>
      <c r="L115" s="50"/>
      <c r="M115" s="50"/>
      <c r="N115" s="50"/>
      <c r="O115" s="50"/>
      <c r="P115" s="50"/>
      <c r="Q115" s="50"/>
      <c r="R115" s="50"/>
      <c r="S115" s="50"/>
      <c r="T115" s="50"/>
      <c r="U115" s="50"/>
      <c r="V115" s="50"/>
      <c r="W115" s="50"/>
      <c r="X115" s="50"/>
      <c r="Y115" s="50"/>
      <c r="Z115" s="649"/>
      <c r="AA115" s="650"/>
      <c r="AB115" s="650"/>
      <c r="AC115" s="650"/>
      <c r="AD115" s="650"/>
      <c r="AE115" s="650"/>
      <c r="AF115" s="650"/>
      <c r="AG115" s="650"/>
      <c r="AH115" s="650"/>
      <c r="AI115" s="650"/>
      <c r="AJ115" s="650"/>
      <c r="AK115" s="650"/>
      <c r="AL115" s="650"/>
      <c r="AM115" s="650"/>
      <c r="AN115" s="650"/>
      <c r="AO115" s="650"/>
      <c r="AP115" s="650"/>
      <c r="AQ115" s="650"/>
      <c r="AR115" s="650"/>
      <c r="AS115" s="650"/>
      <c r="AT115" s="650"/>
      <c r="AU115" s="650"/>
      <c r="AV115" s="651"/>
      <c r="AW115" s="353"/>
      <c r="AX115" s="353"/>
      <c r="AY115" s="353"/>
      <c r="AZ115" s="353"/>
      <c r="BA115" s="353"/>
      <c r="BB115" s="353"/>
      <c r="BC115" s="353"/>
      <c r="BD115" s="353"/>
      <c r="BE115" s="353"/>
      <c r="BF115" s="353"/>
      <c r="BG115" s="353"/>
      <c r="BH115" s="353"/>
      <c r="BI115" s="353"/>
      <c r="BJ115" s="353"/>
      <c r="BK115" s="353"/>
      <c r="BL115" s="353"/>
    </row>
    <row r="116" spans="1:64" ht="50.1" customHeight="1">
      <c r="A116" s="736" t="s">
        <v>149</v>
      </c>
      <c r="B116" s="258"/>
      <c r="C116" s="39" t="s">
        <v>173</v>
      </c>
      <c r="D116" s="673"/>
      <c r="E116" s="673"/>
      <c r="F116" s="673"/>
      <c r="G116" s="673"/>
      <c r="H116" s="673"/>
      <c r="I116" s="673"/>
      <c r="J116" s="673"/>
      <c r="K116" s="673"/>
      <c r="L116" s="673"/>
      <c r="M116" s="673"/>
      <c r="N116" s="673"/>
      <c r="O116" s="673"/>
      <c r="P116" s="673"/>
      <c r="Q116" s="673"/>
      <c r="R116" s="673"/>
      <c r="S116" s="673"/>
      <c r="T116" s="673"/>
      <c r="U116" s="673"/>
      <c r="V116" s="673"/>
      <c r="W116" s="673"/>
      <c r="X116" s="673"/>
      <c r="Y116" s="673"/>
      <c r="Z116" s="674"/>
      <c r="AA116" s="675"/>
      <c r="AB116" s="675"/>
      <c r="AC116" s="675"/>
      <c r="AD116" s="675"/>
      <c r="AE116" s="675"/>
      <c r="AF116" s="675"/>
      <c r="AG116" s="675"/>
      <c r="AH116" s="675"/>
      <c r="AI116" s="675"/>
      <c r="AJ116" s="675"/>
      <c r="AK116" s="675"/>
      <c r="AL116" s="675"/>
      <c r="AM116" s="675"/>
      <c r="AN116" s="675"/>
      <c r="AO116" s="675"/>
      <c r="AP116" s="675"/>
      <c r="AQ116" s="675"/>
      <c r="AR116" s="675"/>
      <c r="AS116" s="675"/>
      <c r="AT116" s="675"/>
      <c r="AU116" s="675"/>
      <c r="AV116" s="676"/>
      <c r="AW116" s="353"/>
      <c r="AX116" s="353"/>
      <c r="AY116" s="353"/>
      <c r="AZ116" s="353"/>
      <c r="BA116" s="353"/>
      <c r="BB116" s="353"/>
      <c r="BC116" s="353"/>
      <c r="BD116" s="353"/>
      <c r="BE116" s="353"/>
      <c r="BF116" s="353"/>
      <c r="BG116" s="353"/>
      <c r="BH116" s="353"/>
      <c r="BI116" s="353"/>
      <c r="BJ116" s="353"/>
      <c r="BK116" s="353"/>
      <c r="BL116" s="353"/>
    </row>
    <row r="117" spans="1:64" ht="14.45" customHeight="1" thickBot="1">
      <c r="A117" s="737"/>
      <c r="B117" s="631">
        <v>31500</v>
      </c>
      <c r="C117" s="76" t="s">
        <v>149</v>
      </c>
      <c r="D117" s="657">
        <v>25000</v>
      </c>
      <c r="E117" s="657">
        <v>5000</v>
      </c>
      <c r="F117" s="657">
        <v>1000</v>
      </c>
      <c r="G117" s="657">
        <v>500</v>
      </c>
      <c r="H117" s="658"/>
      <c r="I117" s="658"/>
      <c r="J117" s="658"/>
      <c r="K117" s="658"/>
      <c r="L117" s="658"/>
      <c r="M117" s="658"/>
      <c r="N117" s="658"/>
      <c r="O117" s="658"/>
      <c r="P117" s="658"/>
      <c r="Q117" s="658"/>
      <c r="R117" s="658"/>
      <c r="S117" s="658"/>
      <c r="T117" s="658"/>
      <c r="U117" s="658"/>
      <c r="V117" s="658"/>
      <c r="W117" s="658"/>
      <c r="X117" s="658"/>
      <c r="Y117" s="658"/>
      <c r="Z117" s="649"/>
      <c r="AA117" s="650"/>
      <c r="AB117" s="650"/>
      <c r="AC117" s="650"/>
      <c r="AD117" s="650"/>
      <c r="AE117" s="650"/>
      <c r="AF117" s="650"/>
      <c r="AG117" s="650"/>
      <c r="AH117" s="650"/>
      <c r="AI117" s="650"/>
      <c r="AJ117" s="650"/>
      <c r="AK117" s="650"/>
      <c r="AL117" s="650"/>
      <c r="AM117" s="650"/>
      <c r="AN117" s="650"/>
      <c r="AO117" s="650"/>
      <c r="AP117" s="650"/>
      <c r="AQ117" s="650"/>
      <c r="AR117" s="650"/>
      <c r="AS117" s="650"/>
      <c r="AT117" s="650"/>
      <c r="AU117" s="650"/>
      <c r="AV117" s="651"/>
      <c r="AW117" s="353"/>
      <c r="AX117" s="353"/>
      <c r="AY117" s="353"/>
      <c r="AZ117" s="353"/>
      <c r="BA117" s="353"/>
      <c r="BB117" s="353"/>
      <c r="BC117" s="353"/>
      <c r="BD117" s="353"/>
      <c r="BE117" s="353"/>
      <c r="BF117" s="353"/>
      <c r="BG117" s="353"/>
      <c r="BH117" s="353"/>
      <c r="BI117" s="353"/>
      <c r="BJ117" s="353"/>
      <c r="BK117" s="353"/>
      <c r="BL117" s="353"/>
    </row>
    <row r="118" spans="1:64" ht="50.1" customHeight="1">
      <c r="A118" s="736" t="s">
        <v>10</v>
      </c>
      <c r="B118" s="258"/>
      <c r="C118" s="74" t="s">
        <v>124</v>
      </c>
      <c r="D118" s="673"/>
      <c r="E118" s="673"/>
      <c r="F118" s="673"/>
      <c r="G118" s="673"/>
      <c r="H118" s="673"/>
      <c r="I118" s="673"/>
      <c r="J118" s="673"/>
      <c r="K118" s="673"/>
      <c r="L118" s="673"/>
      <c r="M118" s="673"/>
      <c r="N118" s="673"/>
      <c r="O118" s="673"/>
      <c r="P118" s="673"/>
      <c r="Q118" s="673"/>
      <c r="R118" s="673"/>
      <c r="S118" s="673"/>
      <c r="T118" s="673"/>
      <c r="U118" s="673"/>
      <c r="V118" s="673"/>
      <c r="W118" s="673"/>
      <c r="X118" s="673"/>
      <c r="Y118" s="673"/>
      <c r="Z118" s="674"/>
      <c r="AA118" s="675"/>
      <c r="AB118" s="675"/>
      <c r="AC118" s="675"/>
      <c r="AD118" s="675"/>
      <c r="AE118" s="675"/>
      <c r="AF118" s="675"/>
      <c r="AG118" s="675"/>
      <c r="AH118" s="675"/>
      <c r="AI118" s="675"/>
      <c r="AJ118" s="675"/>
      <c r="AK118" s="675"/>
      <c r="AL118" s="675"/>
      <c r="AM118" s="675"/>
      <c r="AN118" s="675"/>
      <c r="AO118" s="675"/>
      <c r="AP118" s="675"/>
      <c r="AQ118" s="675"/>
      <c r="AR118" s="675"/>
      <c r="AS118" s="675"/>
      <c r="AT118" s="675"/>
      <c r="AU118" s="675"/>
      <c r="AV118" s="676"/>
      <c r="AW118" s="353"/>
      <c r="AX118" s="353"/>
      <c r="AY118" s="353"/>
      <c r="AZ118" s="353"/>
      <c r="BA118" s="353"/>
      <c r="BB118" s="353"/>
      <c r="BC118" s="353"/>
      <c r="BD118" s="353"/>
      <c r="BE118" s="353"/>
      <c r="BF118" s="353"/>
      <c r="BG118" s="353"/>
      <c r="BH118" s="353"/>
      <c r="BI118" s="353"/>
      <c r="BJ118" s="353"/>
      <c r="BK118" s="353"/>
      <c r="BL118" s="353"/>
    </row>
    <row r="119" spans="1:64" ht="14.45" customHeight="1" thickBot="1">
      <c r="A119" s="737"/>
      <c r="B119" s="631">
        <v>47000</v>
      </c>
      <c r="C119" s="38" t="s">
        <v>126</v>
      </c>
      <c r="D119" s="659">
        <v>15000</v>
      </c>
      <c r="E119" s="659">
        <v>10000</v>
      </c>
      <c r="F119" s="659">
        <v>5000</v>
      </c>
      <c r="G119" s="659">
        <v>17000</v>
      </c>
      <c r="H119" s="660"/>
      <c r="I119" s="660"/>
      <c r="J119" s="660"/>
      <c r="K119" s="660"/>
      <c r="L119" s="660"/>
      <c r="M119" s="660"/>
      <c r="N119" s="660"/>
      <c r="O119" s="660"/>
      <c r="P119" s="660"/>
      <c r="Q119" s="660"/>
      <c r="R119" s="660"/>
      <c r="S119" s="660"/>
      <c r="T119" s="660"/>
      <c r="U119" s="660"/>
      <c r="V119" s="660"/>
      <c r="W119" s="660"/>
      <c r="X119" s="660"/>
      <c r="Y119" s="660"/>
      <c r="Z119" s="649"/>
      <c r="AA119" s="650"/>
      <c r="AB119" s="650"/>
      <c r="AC119" s="650"/>
      <c r="AD119" s="650"/>
      <c r="AE119" s="650"/>
      <c r="AF119" s="650"/>
      <c r="AG119" s="650"/>
      <c r="AH119" s="650"/>
      <c r="AI119" s="650"/>
      <c r="AJ119" s="650"/>
      <c r="AK119" s="650"/>
      <c r="AL119" s="650"/>
      <c r="AM119" s="650"/>
      <c r="AN119" s="650"/>
      <c r="AO119" s="650"/>
      <c r="AP119" s="650"/>
      <c r="AQ119" s="650"/>
      <c r="AR119" s="650"/>
      <c r="AS119" s="650"/>
      <c r="AT119" s="650"/>
      <c r="AU119" s="650"/>
      <c r="AV119" s="651"/>
      <c r="AW119" s="353"/>
      <c r="AX119" s="353"/>
      <c r="AY119" s="353"/>
      <c r="AZ119" s="353"/>
      <c r="BA119" s="353"/>
      <c r="BB119" s="353"/>
      <c r="BC119" s="353"/>
      <c r="BD119" s="353"/>
      <c r="BE119" s="353"/>
      <c r="BF119" s="353"/>
      <c r="BG119" s="353"/>
      <c r="BH119" s="353"/>
      <c r="BI119" s="353"/>
      <c r="BJ119" s="353"/>
      <c r="BK119" s="353"/>
      <c r="BL119" s="353"/>
    </row>
    <row r="120" spans="1:64" ht="50.1" customHeight="1" thickBot="1">
      <c r="A120" s="735" t="s">
        <v>55</v>
      </c>
      <c r="B120" s="258"/>
      <c r="C120" s="41" t="s">
        <v>124</v>
      </c>
      <c r="D120" s="48"/>
      <c r="E120" s="48"/>
      <c r="F120" s="48"/>
      <c r="G120" s="48"/>
      <c r="H120" s="48"/>
      <c r="I120" s="48"/>
      <c r="J120" s="48"/>
      <c r="K120" s="48"/>
      <c r="L120" s="48"/>
      <c r="M120" s="48"/>
      <c r="N120" s="48"/>
      <c r="O120" s="48"/>
      <c r="P120" s="48"/>
      <c r="Q120" s="48"/>
      <c r="R120" s="48"/>
      <c r="S120" s="48"/>
      <c r="T120" s="48"/>
      <c r="U120" s="48"/>
      <c r="V120" s="48"/>
      <c r="W120" s="48"/>
      <c r="X120" s="48"/>
      <c r="Y120" s="48"/>
      <c r="Z120" s="649"/>
      <c r="AA120" s="650"/>
      <c r="AB120" s="650"/>
      <c r="AC120" s="650"/>
      <c r="AD120" s="650"/>
      <c r="AE120" s="650"/>
      <c r="AF120" s="650"/>
      <c r="AG120" s="650"/>
      <c r="AH120" s="650"/>
      <c r="AI120" s="650"/>
      <c r="AJ120" s="650"/>
      <c r="AK120" s="650"/>
      <c r="AL120" s="650"/>
      <c r="AM120" s="650"/>
      <c r="AN120" s="650"/>
      <c r="AO120" s="650"/>
      <c r="AP120" s="650"/>
      <c r="AQ120" s="650"/>
      <c r="AR120" s="650"/>
      <c r="AS120" s="650"/>
      <c r="AT120" s="650"/>
      <c r="AU120" s="650"/>
      <c r="AV120" s="651"/>
      <c r="AW120" s="353"/>
      <c r="AX120" s="353"/>
      <c r="AY120" s="353"/>
      <c r="AZ120" s="353"/>
      <c r="BA120" s="353"/>
      <c r="BB120" s="353"/>
      <c r="BC120" s="353"/>
      <c r="BD120" s="353"/>
      <c r="BE120" s="353"/>
      <c r="BF120" s="353"/>
      <c r="BG120" s="353"/>
      <c r="BH120" s="353"/>
      <c r="BI120" s="353"/>
      <c r="BJ120" s="353"/>
      <c r="BK120" s="353"/>
      <c r="BL120" s="353"/>
    </row>
    <row r="121" spans="1:64" ht="14.45" customHeight="1" thickBot="1">
      <c r="A121" s="735"/>
      <c r="B121" s="261">
        <v>49200</v>
      </c>
      <c r="C121" s="38" t="s">
        <v>126</v>
      </c>
      <c r="D121" s="661">
        <v>10000</v>
      </c>
      <c r="E121" s="50">
        <v>10000</v>
      </c>
      <c r="F121" s="50">
        <v>15000</v>
      </c>
      <c r="G121" s="50">
        <v>7800</v>
      </c>
      <c r="H121" s="50">
        <v>6400</v>
      </c>
      <c r="I121" s="50"/>
      <c r="J121" s="50"/>
      <c r="K121" s="50"/>
      <c r="L121" s="50"/>
      <c r="M121" s="50"/>
      <c r="N121" s="50"/>
      <c r="O121" s="50"/>
      <c r="P121" s="50"/>
      <c r="Q121" s="50"/>
      <c r="R121" s="50"/>
      <c r="S121" s="50"/>
      <c r="T121" s="50"/>
      <c r="U121" s="50"/>
      <c r="V121" s="50"/>
      <c r="W121" s="50"/>
      <c r="X121" s="50"/>
      <c r="Y121" s="50"/>
      <c r="Z121" s="662"/>
      <c r="AA121" s="663"/>
      <c r="AB121" s="663"/>
      <c r="AC121" s="663"/>
      <c r="AD121" s="663"/>
      <c r="AE121" s="663"/>
      <c r="AF121" s="663"/>
      <c r="AG121" s="663"/>
      <c r="AH121" s="663"/>
      <c r="AI121" s="663"/>
      <c r="AJ121" s="663"/>
      <c r="AK121" s="663"/>
      <c r="AL121" s="663"/>
      <c r="AM121" s="663"/>
      <c r="AN121" s="663"/>
      <c r="AO121" s="663"/>
      <c r="AP121" s="663"/>
      <c r="AQ121" s="663"/>
      <c r="AR121" s="663"/>
      <c r="AS121" s="663"/>
      <c r="AT121" s="663"/>
      <c r="AU121" s="663"/>
      <c r="AV121" s="664"/>
      <c r="AW121" s="353"/>
      <c r="AX121" s="353"/>
      <c r="AY121" s="353"/>
      <c r="AZ121" s="353"/>
      <c r="BA121" s="353"/>
      <c r="BB121" s="353"/>
      <c r="BC121" s="353"/>
      <c r="BD121" s="353"/>
      <c r="BE121" s="353"/>
      <c r="BF121" s="353"/>
      <c r="BG121" s="353"/>
      <c r="BH121" s="353"/>
      <c r="BI121" s="353"/>
      <c r="BJ121" s="353"/>
      <c r="BK121" s="353"/>
      <c r="BL121" s="353"/>
    </row>
    <row r="122" spans="1:64" ht="21.95" customHeight="1" thickBot="1">
      <c r="A122" s="200" t="s">
        <v>13</v>
      </c>
      <c r="B122" s="318">
        <f>SUM(B107,B111,B113,B115,B121)-B117-B119</f>
        <v>2613060</v>
      </c>
      <c r="C122" s="76"/>
      <c r="D122" s="353"/>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c r="AA122" s="353"/>
      <c r="AB122" s="353"/>
      <c r="AC122" s="353"/>
      <c r="AD122" s="353"/>
      <c r="AE122" s="353"/>
      <c r="AF122" s="353"/>
      <c r="AG122" s="353"/>
      <c r="AH122" s="353"/>
      <c r="AI122" s="353"/>
      <c r="AJ122" s="353"/>
      <c r="AK122" s="353"/>
      <c r="AL122" s="353"/>
      <c r="AM122" s="353"/>
      <c r="AN122" s="353"/>
      <c r="AO122" s="353"/>
      <c r="AP122" s="353"/>
      <c r="AQ122" s="353"/>
      <c r="AR122" s="353"/>
      <c r="AS122" s="353"/>
      <c r="AT122" s="353"/>
      <c r="AU122" s="353"/>
      <c r="AV122" s="353"/>
      <c r="AW122" s="353"/>
      <c r="AX122" s="353"/>
      <c r="AY122" s="353"/>
      <c r="AZ122" s="353"/>
      <c r="BA122" s="353"/>
      <c r="BB122" s="353"/>
      <c r="BC122" s="353"/>
      <c r="BD122" s="353"/>
      <c r="BE122" s="353"/>
      <c r="BF122" s="353"/>
      <c r="BG122" s="353"/>
      <c r="BH122" s="353"/>
      <c r="BI122" s="353"/>
      <c r="BJ122" s="353"/>
      <c r="BK122" s="353"/>
      <c r="BL122" s="353"/>
    </row>
    <row r="123" spans="1:64" ht="30" customHeight="1" thickBot="1">
      <c r="A123" s="199" t="s">
        <v>217</v>
      </c>
      <c r="B123" s="684">
        <v>1000000</v>
      </c>
      <c r="C123" s="629">
        <f>IF(B123="",0,IF(D99="Forsknings- og videnformidlingsinstitution",IF(B122=0,0,B123/B122),IF(B107=0,0,B123/B107)))</f>
        <v>0.48569388657104973</v>
      </c>
      <c r="D123" s="353"/>
      <c r="E123" s="353"/>
      <c r="F123" s="353"/>
      <c r="G123" s="353"/>
      <c r="H123" s="353"/>
      <c r="I123" s="353"/>
      <c r="J123" s="353"/>
      <c r="K123" s="353"/>
      <c r="L123" s="353"/>
      <c r="M123" s="353"/>
      <c r="N123" s="353"/>
      <c r="O123" s="353"/>
      <c r="P123" s="353"/>
      <c r="Q123" s="353"/>
      <c r="R123" s="353"/>
      <c r="S123" s="353"/>
      <c r="T123" s="353"/>
      <c r="U123" s="353"/>
      <c r="V123" s="353"/>
      <c r="W123" s="353"/>
      <c r="X123" s="353"/>
      <c r="Y123" s="353"/>
      <c r="Z123" s="353"/>
      <c r="AA123" s="353"/>
      <c r="AB123" s="353"/>
      <c r="AC123" s="353"/>
      <c r="AD123" s="353"/>
      <c r="AE123" s="353"/>
      <c r="AF123" s="353"/>
      <c r="AG123" s="353"/>
      <c r="AH123" s="353"/>
      <c r="AI123" s="353"/>
      <c r="AJ123" s="353"/>
      <c r="AK123" s="353"/>
      <c r="AL123" s="353"/>
      <c r="AM123" s="353"/>
      <c r="AN123" s="353"/>
      <c r="AO123" s="353"/>
      <c r="AP123" s="353"/>
      <c r="AQ123" s="353"/>
      <c r="AR123" s="353"/>
      <c r="AS123" s="353"/>
      <c r="AT123" s="353"/>
      <c r="AU123" s="353"/>
      <c r="AV123" s="353"/>
      <c r="AW123" s="353"/>
      <c r="AX123" s="353"/>
      <c r="AY123" s="353"/>
      <c r="AZ123" s="353"/>
      <c r="BA123" s="353"/>
      <c r="BB123" s="353"/>
      <c r="BC123" s="353"/>
      <c r="BD123" s="353"/>
      <c r="BE123" s="353"/>
      <c r="BF123" s="353"/>
      <c r="BG123" s="353"/>
      <c r="BH123" s="353"/>
      <c r="BI123" s="353"/>
      <c r="BJ123" s="353"/>
      <c r="BK123" s="353"/>
      <c r="BL123" s="353"/>
    </row>
    <row r="124" spans="1:64" ht="21.95" customHeight="1" thickBot="1">
      <c r="A124" s="253" t="s">
        <v>339</v>
      </c>
      <c r="B124" s="377">
        <f>SUM(B122:B123)</f>
        <v>3613060</v>
      </c>
      <c r="C124" s="254"/>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3"/>
      <c r="Z124" s="353"/>
      <c r="AA124" s="353"/>
      <c r="AB124" s="353"/>
      <c r="AC124" s="353"/>
      <c r="AD124" s="353"/>
      <c r="AE124" s="353"/>
      <c r="AF124" s="353"/>
      <c r="AG124" s="353"/>
      <c r="AH124" s="353"/>
      <c r="AI124" s="353"/>
      <c r="AJ124" s="353"/>
      <c r="AK124" s="353"/>
      <c r="AL124" s="353"/>
      <c r="AM124" s="353"/>
      <c r="AN124" s="353"/>
      <c r="AO124" s="353"/>
      <c r="AP124" s="353"/>
      <c r="AQ124" s="353"/>
      <c r="AR124" s="353"/>
      <c r="AS124" s="353"/>
      <c r="AT124" s="353"/>
      <c r="AU124" s="353"/>
      <c r="AV124" s="353"/>
      <c r="AW124" s="353"/>
      <c r="AX124" s="353"/>
      <c r="AY124" s="353"/>
      <c r="AZ124" s="353"/>
      <c r="BA124" s="353"/>
      <c r="BB124" s="353"/>
      <c r="BC124" s="353"/>
      <c r="BD124" s="353"/>
      <c r="BE124" s="353"/>
      <c r="BF124" s="353"/>
      <c r="BG124" s="353"/>
      <c r="BH124" s="353"/>
      <c r="BI124" s="353"/>
      <c r="BJ124" s="353"/>
      <c r="BK124" s="353"/>
      <c r="BL124" s="353"/>
    </row>
    <row r="125" spans="1:64" ht="14.1" customHeight="1">
      <c r="A125" s="353"/>
      <c r="B125" s="353"/>
      <c r="C125" s="353"/>
      <c r="D125" s="353"/>
      <c r="E125" s="353"/>
      <c r="F125" s="353"/>
      <c r="G125" s="353"/>
      <c r="H125" s="353"/>
      <c r="I125" s="353"/>
      <c r="J125" s="353"/>
      <c r="K125" s="353"/>
      <c r="L125" s="353"/>
      <c r="M125" s="353"/>
      <c r="N125" s="353"/>
      <c r="O125" s="353"/>
      <c r="P125" s="353"/>
      <c r="Q125" s="353"/>
      <c r="R125" s="353"/>
      <c r="S125" s="353"/>
      <c r="T125" s="353"/>
      <c r="U125" s="353"/>
      <c r="V125" s="353"/>
      <c r="W125" s="353"/>
      <c r="X125" s="353"/>
      <c r="Y125" s="353"/>
      <c r="Z125" s="353"/>
      <c r="AA125" s="353"/>
      <c r="AB125" s="353"/>
      <c r="AC125" s="353"/>
      <c r="AD125" s="353"/>
      <c r="AE125" s="353"/>
      <c r="AF125" s="353"/>
      <c r="AG125" s="353"/>
      <c r="AH125" s="353"/>
      <c r="AI125" s="353"/>
      <c r="AJ125" s="353"/>
      <c r="AK125" s="353"/>
      <c r="AL125" s="353"/>
      <c r="AM125" s="353"/>
      <c r="AN125" s="353"/>
      <c r="AO125" s="353"/>
      <c r="AP125" s="353"/>
      <c r="AQ125" s="353"/>
      <c r="AR125" s="353"/>
      <c r="AS125" s="353"/>
      <c r="AT125" s="353"/>
      <c r="AU125" s="353"/>
      <c r="AV125" s="353"/>
      <c r="AW125" s="353"/>
      <c r="AX125" s="353"/>
      <c r="AY125" s="353"/>
      <c r="AZ125" s="353"/>
      <c r="BA125" s="353"/>
      <c r="BB125" s="353"/>
      <c r="BC125" s="353"/>
      <c r="BD125" s="353"/>
      <c r="BE125" s="353"/>
      <c r="BF125" s="353"/>
      <c r="BG125" s="353"/>
      <c r="BH125" s="353"/>
      <c r="BI125" s="353"/>
      <c r="BJ125" s="353"/>
      <c r="BK125" s="353"/>
      <c r="BL125" s="353"/>
    </row>
    <row r="126" spans="1:64" ht="14.1" customHeight="1" thickBot="1">
      <c r="A126" s="373"/>
      <c r="B126" s="373"/>
      <c r="C126" s="353"/>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353"/>
      <c r="Z126" s="353"/>
      <c r="AA126" s="353"/>
      <c r="AB126" s="353"/>
      <c r="AC126" s="353"/>
      <c r="AD126" s="353"/>
      <c r="AE126" s="353"/>
      <c r="AF126" s="353"/>
      <c r="AG126" s="353"/>
      <c r="AH126" s="353"/>
      <c r="AI126" s="353"/>
      <c r="AJ126" s="353"/>
      <c r="AK126" s="353"/>
      <c r="AL126" s="353"/>
      <c r="AM126" s="353"/>
      <c r="AN126" s="353"/>
      <c r="AO126" s="353"/>
      <c r="AP126" s="353"/>
      <c r="AQ126" s="353"/>
      <c r="AR126" s="353"/>
      <c r="AS126" s="353"/>
      <c r="AT126" s="353"/>
      <c r="AU126" s="353"/>
      <c r="AV126" s="353"/>
      <c r="AW126" s="353"/>
      <c r="AX126" s="353"/>
      <c r="AY126" s="353"/>
      <c r="AZ126" s="353"/>
      <c r="BA126" s="353"/>
      <c r="BB126" s="353"/>
      <c r="BC126" s="353"/>
      <c r="BD126" s="353"/>
      <c r="BE126" s="353"/>
      <c r="BF126" s="353"/>
      <c r="BG126" s="353"/>
      <c r="BH126" s="353"/>
      <c r="BI126" s="353"/>
      <c r="BJ126" s="353"/>
      <c r="BK126" s="353"/>
      <c r="BL126" s="353"/>
    </row>
    <row r="127" spans="1:64" ht="24.95" customHeight="1" thickTop="1" thickBot="1">
      <c r="A127" s="366" t="s">
        <v>422</v>
      </c>
      <c r="B127" s="367"/>
      <c r="C127" s="358"/>
      <c r="D127" s="368"/>
      <c r="E127" s="358"/>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3"/>
      <c r="AX127" s="353"/>
      <c r="AY127" s="353"/>
      <c r="AZ127" s="353"/>
      <c r="BA127" s="353"/>
      <c r="BB127" s="353"/>
      <c r="BC127" s="353"/>
      <c r="BD127" s="353"/>
      <c r="BE127" s="353"/>
      <c r="BF127" s="353"/>
      <c r="BG127" s="353"/>
      <c r="BH127" s="353"/>
      <c r="BI127" s="353"/>
      <c r="BJ127" s="353"/>
      <c r="BK127" s="353"/>
      <c r="BL127" s="353"/>
    </row>
    <row r="128" spans="1:64" ht="35.1" customHeight="1">
      <c r="A128" s="492" t="str">
        <f>IF(B129&gt;0,"Evt. P-nummer","")</f>
        <v>Evt. P-nummer</v>
      </c>
      <c r="B128" s="512" t="s">
        <v>392</v>
      </c>
      <c r="C128" s="530" t="s">
        <v>15</v>
      </c>
      <c r="D128" s="531" t="s">
        <v>204</v>
      </c>
      <c r="E128" s="531" t="s">
        <v>113</v>
      </c>
      <c r="F128" s="532" t="s">
        <v>205</v>
      </c>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3"/>
      <c r="AX128" s="353"/>
      <c r="AY128" s="353"/>
      <c r="AZ128" s="353"/>
      <c r="BA128" s="353"/>
      <c r="BB128" s="353"/>
      <c r="BC128" s="353"/>
      <c r="BD128" s="353"/>
      <c r="BE128" s="353"/>
      <c r="BF128" s="353"/>
      <c r="BG128" s="353"/>
      <c r="BH128" s="353"/>
      <c r="BI128" s="353"/>
      <c r="BJ128" s="353"/>
      <c r="BK128" s="353"/>
      <c r="BL128" s="353"/>
    </row>
    <row r="129" spans="1:64" ht="35.1" customHeight="1" thickBot="1">
      <c r="A129" s="677"/>
      <c r="B129" s="666">
        <v>122254701</v>
      </c>
      <c r="C129" s="667" t="s">
        <v>471</v>
      </c>
      <c r="D129" s="668" t="s">
        <v>472</v>
      </c>
      <c r="E129" s="668" t="s">
        <v>115</v>
      </c>
      <c r="F129" s="669" t="s">
        <v>93</v>
      </c>
      <c r="G129" s="353"/>
      <c r="H129" s="353"/>
      <c r="I129" s="353"/>
      <c r="J129" s="353"/>
      <c r="K129" s="353"/>
      <c r="L129" s="353"/>
      <c r="M129" s="353"/>
      <c r="N129" s="353"/>
      <c r="O129" s="353"/>
      <c r="P129" s="353"/>
      <c r="Q129" s="353"/>
      <c r="R129" s="353"/>
      <c r="S129" s="353"/>
      <c r="T129" s="353"/>
      <c r="U129" s="353"/>
      <c r="V129" s="353"/>
      <c r="W129" s="353"/>
      <c r="X129" s="353"/>
      <c r="Y129" s="353"/>
      <c r="Z129" s="353"/>
      <c r="AA129" s="353"/>
      <c r="AB129" s="353"/>
      <c r="AC129" s="353"/>
      <c r="AD129" s="353"/>
      <c r="AE129" s="353"/>
      <c r="AF129" s="353"/>
      <c r="AG129" s="353"/>
      <c r="AH129" s="353"/>
      <c r="AI129" s="353"/>
      <c r="AJ129" s="353"/>
      <c r="AK129" s="353"/>
      <c r="AL129" s="353"/>
      <c r="AM129" s="353"/>
      <c r="AN129" s="353"/>
      <c r="AO129" s="353"/>
      <c r="AP129" s="353"/>
      <c r="AQ129" s="353"/>
      <c r="AR129" s="353"/>
      <c r="AS129" s="353"/>
      <c r="AT129" s="353"/>
      <c r="AU129" s="353"/>
      <c r="AV129" s="353"/>
      <c r="AW129" s="353"/>
      <c r="AX129" s="353"/>
      <c r="AY129" s="353"/>
      <c r="AZ129" s="353"/>
      <c r="BA129" s="353"/>
      <c r="BB129" s="353"/>
      <c r="BC129" s="353"/>
      <c r="BD129" s="353"/>
      <c r="BE129" s="353"/>
      <c r="BF129" s="353"/>
      <c r="BG129" s="353"/>
      <c r="BH129" s="353"/>
      <c r="BI129" s="353"/>
      <c r="BJ129" s="353"/>
      <c r="BK129" s="353"/>
      <c r="BL129" s="353"/>
    </row>
    <row r="130" spans="1:64" ht="35.1" customHeight="1">
      <c r="A130" s="528" t="s">
        <v>210</v>
      </c>
      <c r="B130" s="529" t="s">
        <v>406</v>
      </c>
      <c r="C130" s="750"/>
      <c r="D130" s="533" t="s">
        <v>401</v>
      </c>
      <c r="E130" s="533" t="str">
        <f>IF(D131="Ja","Privat finansiering","")</f>
        <v>Privat finansiering</v>
      </c>
      <c r="F130" s="632" t="str">
        <f>IF(D131="Ja","Offentlig finansiering","")</f>
        <v>Offentlig finansiering</v>
      </c>
      <c r="G130" s="353"/>
      <c r="H130" s="353"/>
      <c r="I130" s="353"/>
      <c r="J130" s="353"/>
      <c r="K130" s="353"/>
      <c r="L130" s="353"/>
      <c r="M130" s="353"/>
      <c r="N130" s="353"/>
      <c r="O130" s="353"/>
      <c r="P130" s="353"/>
      <c r="Q130" s="353"/>
      <c r="R130" s="353"/>
      <c r="S130" s="353"/>
      <c r="T130" s="353"/>
      <c r="U130" s="353"/>
      <c r="V130" s="353"/>
      <c r="W130" s="353"/>
      <c r="X130" s="353"/>
      <c r="Y130" s="353"/>
      <c r="Z130" s="353"/>
      <c r="AA130" s="353"/>
      <c r="AB130" s="353"/>
      <c r="AC130" s="353"/>
      <c r="AD130" s="353"/>
      <c r="AE130" s="353"/>
      <c r="AF130" s="353"/>
      <c r="AG130" s="353"/>
      <c r="AH130" s="353"/>
      <c r="AI130" s="353"/>
      <c r="AJ130" s="353"/>
      <c r="AK130" s="353"/>
      <c r="AL130" s="353"/>
      <c r="AM130" s="353"/>
      <c r="AN130" s="353"/>
      <c r="AO130" s="353"/>
      <c r="AP130" s="353"/>
      <c r="AQ130" s="353"/>
      <c r="AR130" s="353"/>
      <c r="AS130" s="353"/>
      <c r="AT130" s="353"/>
      <c r="AU130" s="353"/>
      <c r="AV130" s="353"/>
      <c r="AW130" s="353"/>
      <c r="AX130" s="353"/>
      <c r="AY130" s="353"/>
      <c r="AZ130" s="353"/>
      <c r="BA130" s="353"/>
      <c r="BB130" s="353"/>
      <c r="BC130" s="353"/>
      <c r="BD130" s="353"/>
      <c r="BE130" s="353"/>
      <c r="BF130" s="353"/>
      <c r="BG130" s="353"/>
      <c r="BH130" s="353"/>
      <c r="BI130" s="353"/>
      <c r="BJ130" s="353"/>
      <c r="BK130" s="353"/>
      <c r="BL130" s="353"/>
    </row>
    <row r="131" spans="1:64" ht="35.1" customHeight="1" thickBot="1">
      <c r="A131" s="335">
        <v>1</v>
      </c>
      <c r="B131" s="519">
        <v>0.80625840700126761</v>
      </c>
      <c r="C131" s="751"/>
      <c r="D131" s="670" t="s">
        <v>467</v>
      </c>
      <c r="E131" s="671">
        <v>250000</v>
      </c>
      <c r="F131" s="642">
        <v>450000</v>
      </c>
      <c r="G131" s="353"/>
      <c r="H131" s="353"/>
      <c r="I131" s="353"/>
      <c r="J131" s="353"/>
      <c r="K131" s="353"/>
      <c r="L131" s="353"/>
      <c r="M131" s="353"/>
      <c r="N131" s="353"/>
      <c r="O131" s="353"/>
      <c r="P131" s="353"/>
      <c r="Q131" s="353"/>
      <c r="R131" s="353"/>
      <c r="S131" s="353"/>
      <c r="T131" s="353"/>
      <c r="U131" s="353"/>
      <c r="V131" s="353"/>
      <c r="W131" s="353"/>
      <c r="X131" s="353"/>
      <c r="Y131" s="353"/>
      <c r="Z131" s="353"/>
      <c r="AA131" s="353"/>
      <c r="AB131" s="353"/>
      <c r="AC131" s="353"/>
      <c r="AD131" s="353"/>
      <c r="AE131" s="353"/>
      <c r="AF131" s="353"/>
      <c r="AG131" s="353"/>
      <c r="AH131" s="353"/>
      <c r="AI131" s="353"/>
      <c r="AJ131" s="353"/>
      <c r="AK131" s="353"/>
      <c r="AL131" s="353"/>
      <c r="AM131" s="353"/>
      <c r="AN131" s="353"/>
      <c r="AO131" s="353"/>
      <c r="AP131" s="353"/>
      <c r="AQ131" s="353"/>
      <c r="AR131" s="353"/>
      <c r="AS131" s="353"/>
      <c r="AT131" s="353"/>
      <c r="AU131" s="353"/>
      <c r="AV131" s="353"/>
      <c r="AW131" s="353"/>
      <c r="AX131" s="353"/>
      <c r="AY131" s="353"/>
      <c r="AZ131" s="353"/>
      <c r="BA131" s="353"/>
      <c r="BB131" s="353"/>
      <c r="BC131" s="353"/>
      <c r="BD131" s="353"/>
      <c r="BE131" s="353"/>
      <c r="BF131" s="353"/>
      <c r="BG131" s="353"/>
      <c r="BH131" s="353"/>
      <c r="BI131" s="353"/>
      <c r="BJ131" s="353"/>
      <c r="BK131" s="353"/>
      <c r="BL131" s="353"/>
    </row>
    <row r="132" spans="1:64" ht="14.1" customHeight="1">
      <c r="A132" s="353"/>
      <c r="B132" s="353"/>
      <c r="C132" s="353"/>
      <c r="D132" s="353"/>
      <c r="E132" s="353"/>
      <c r="F132" s="353"/>
      <c r="G132" s="353"/>
      <c r="H132" s="353"/>
      <c r="I132" s="353"/>
      <c r="J132" s="353"/>
      <c r="K132" s="353"/>
      <c r="L132" s="353"/>
      <c r="M132" s="353"/>
      <c r="N132" s="353"/>
      <c r="O132" s="353"/>
      <c r="P132" s="353"/>
      <c r="Q132" s="353"/>
      <c r="R132" s="353"/>
      <c r="S132" s="353"/>
      <c r="T132" s="353"/>
      <c r="U132" s="353"/>
      <c r="V132" s="353"/>
      <c r="W132" s="353"/>
      <c r="X132" s="353"/>
      <c r="Y132" s="353"/>
      <c r="Z132" s="353"/>
      <c r="AA132" s="353"/>
      <c r="AB132" s="353"/>
      <c r="AC132" s="353"/>
      <c r="AD132" s="353"/>
      <c r="AE132" s="353"/>
      <c r="AF132" s="353"/>
      <c r="AG132" s="353"/>
      <c r="AH132" s="353"/>
      <c r="AI132" s="353"/>
      <c r="AJ132" s="353"/>
      <c r="AK132" s="353"/>
      <c r="AL132" s="353"/>
      <c r="AM132" s="353"/>
      <c r="AN132" s="353"/>
      <c r="AO132" s="353"/>
      <c r="AP132" s="353"/>
      <c r="AQ132" s="353"/>
      <c r="AR132" s="353"/>
      <c r="AS132" s="353"/>
      <c r="AT132" s="353"/>
      <c r="AU132" s="353"/>
      <c r="AV132" s="353"/>
      <c r="AW132" s="353"/>
      <c r="AX132" s="353"/>
      <c r="AY132" s="353"/>
      <c r="AZ132" s="353"/>
      <c r="BA132" s="353"/>
      <c r="BB132" s="353"/>
      <c r="BC132" s="353"/>
      <c r="BD132" s="353"/>
      <c r="BE132" s="353"/>
      <c r="BF132" s="353"/>
      <c r="BG132" s="353"/>
      <c r="BH132" s="353"/>
      <c r="BI132" s="353"/>
      <c r="BJ132" s="353"/>
      <c r="BK132" s="353"/>
      <c r="BL132" s="353"/>
    </row>
    <row r="133" spans="1:64" ht="16.5" thickBot="1">
      <c r="A133" s="354" t="s">
        <v>431</v>
      </c>
      <c r="B133" s="354" t="s">
        <v>203</v>
      </c>
      <c r="C133" s="372" t="s">
        <v>123</v>
      </c>
      <c r="D133" s="370" t="s">
        <v>127</v>
      </c>
      <c r="E133" s="370" t="s">
        <v>128</v>
      </c>
      <c r="F133" s="370" t="s">
        <v>129</v>
      </c>
      <c r="G133" s="370" t="s">
        <v>130</v>
      </c>
      <c r="H133" s="370" t="s">
        <v>131</v>
      </c>
      <c r="I133" s="370" t="s">
        <v>132</v>
      </c>
      <c r="J133" s="370" t="s">
        <v>133</v>
      </c>
      <c r="K133" s="370" t="s">
        <v>134</v>
      </c>
      <c r="L133" s="370" t="s">
        <v>135</v>
      </c>
      <c r="M133" s="370" t="s">
        <v>136</v>
      </c>
      <c r="N133" s="370" t="s">
        <v>137</v>
      </c>
      <c r="O133" s="370" t="s">
        <v>138</v>
      </c>
      <c r="P133" s="370" t="s">
        <v>139</v>
      </c>
      <c r="Q133" s="370" t="s">
        <v>140</v>
      </c>
      <c r="R133" s="370" t="s">
        <v>141</v>
      </c>
      <c r="S133" s="370" t="s">
        <v>142</v>
      </c>
      <c r="T133" s="370" t="s">
        <v>143</v>
      </c>
      <c r="U133" s="370" t="s">
        <v>144</v>
      </c>
      <c r="V133" s="370" t="s">
        <v>145</v>
      </c>
      <c r="W133" s="370" t="s">
        <v>146</v>
      </c>
      <c r="X133" s="370" t="s">
        <v>147</v>
      </c>
      <c r="Y133" s="370" t="s">
        <v>148</v>
      </c>
      <c r="Z133" s="404" t="s">
        <v>155</v>
      </c>
      <c r="AA133" s="353"/>
      <c r="AB133" s="353"/>
      <c r="AC133" s="353"/>
      <c r="AD133" s="353"/>
      <c r="AE133" s="353"/>
      <c r="AF133" s="353"/>
      <c r="AG133" s="353"/>
      <c r="AH133" s="353"/>
      <c r="AI133" s="353"/>
      <c r="AJ133" s="353"/>
      <c r="AK133" s="353"/>
      <c r="AL133" s="353"/>
      <c r="AM133" s="353"/>
      <c r="AN133" s="353"/>
      <c r="AO133" s="353"/>
      <c r="AP133" s="353"/>
      <c r="AQ133" s="353"/>
      <c r="AR133" s="353"/>
      <c r="AS133" s="353"/>
      <c r="AT133" s="353"/>
      <c r="AU133" s="353"/>
      <c r="AV133" s="353"/>
      <c r="AW133" s="353"/>
      <c r="AX133" s="353"/>
      <c r="AY133" s="353"/>
      <c r="AZ133" s="353"/>
      <c r="BA133" s="353"/>
      <c r="BB133" s="353"/>
      <c r="BC133" s="353"/>
      <c r="BD133" s="353"/>
      <c r="BE133" s="353"/>
      <c r="BF133" s="353"/>
      <c r="BG133" s="353"/>
      <c r="BH133" s="353"/>
      <c r="BI133" s="353"/>
      <c r="BJ133" s="353"/>
      <c r="BK133" s="353"/>
      <c r="BL133" s="353"/>
    </row>
    <row r="134" spans="1:64" ht="50.1" customHeight="1">
      <c r="A134" s="736" t="s">
        <v>54</v>
      </c>
      <c r="B134" s="262"/>
      <c r="C134" s="46" t="s">
        <v>124</v>
      </c>
      <c r="D134" s="48"/>
      <c r="E134" s="48"/>
      <c r="F134" s="48"/>
      <c r="G134" s="48"/>
      <c r="H134" s="48"/>
      <c r="I134" s="48"/>
      <c r="J134" s="48"/>
      <c r="K134" s="48"/>
      <c r="L134" s="48"/>
      <c r="M134" s="48"/>
      <c r="N134" s="48"/>
      <c r="O134" s="48"/>
      <c r="P134" s="48"/>
      <c r="Q134" s="48"/>
      <c r="R134" s="48"/>
      <c r="S134" s="48"/>
      <c r="T134" s="48"/>
      <c r="U134" s="48"/>
      <c r="V134" s="48"/>
      <c r="W134" s="48"/>
      <c r="X134" s="48"/>
      <c r="Y134" s="48"/>
      <c r="Z134" s="646"/>
      <c r="AA134" s="647"/>
      <c r="AB134" s="647"/>
      <c r="AC134" s="647"/>
      <c r="AD134" s="647"/>
      <c r="AE134" s="647"/>
      <c r="AF134" s="647"/>
      <c r="AG134" s="647"/>
      <c r="AH134" s="647"/>
      <c r="AI134" s="647"/>
      <c r="AJ134" s="647"/>
      <c r="AK134" s="647"/>
      <c r="AL134" s="647"/>
      <c r="AM134" s="647"/>
      <c r="AN134" s="647"/>
      <c r="AO134" s="647"/>
      <c r="AP134" s="647"/>
      <c r="AQ134" s="647"/>
      <c r="AR134" s="647"/>
      <c r="AS134" s="647"/>
      <c r="AT134" s="647"/>
      <c r="AU134" s="647"/>
      <c r="AV134" s="648"/>
      <c r="AW134" s="353"/>
      <c r="AX134" s="353"/>
      <c r="AY134" s="353"/>
      <c r="AZ134" s="353"/>
      <c r="BA134" s="353"/>
      <c r="BB134" s="353"/>
      <c r="BC134" s="353"/>
      <c r="BD134" s="353"/>
      <c r="BE134" s="353"/>
      <c r="BF134" s="353"/>
      <c r="BG134" s="353"/>
      <c r="BH134" s="353"/>
      <c r="BI134" s="353"/>
      <c r="BJ134" s="353"/>
      <c r="BK134" s="353"/>
      <c r="BL134" s="353"/>
    </row>
    <row r="135" spans="1:64" ht="14.45" customHeight="1">
      <c r="A135" s="738"/>
      <c r="B135" s="255"/>
      <c r="C135" s="37" t="s">
        <v>125</v>
      </c>
      <c r="D135" s="47">
        <v>350</v>
      </c>
      <c r="E135" s="47">
        <v>350</v>
      </c>
      <c r="F135" s="47">
        <v>350</v>
      </c>
      <c r="G135" s="47">
        <v>350</v>
      </c>
      <c r="H135" s="47">
        <v>547</v>
      </c>
      <c r="I135" s="47">
        <v>299</v>
      </c>
      <c r="J135" s="47"/>
      <c r="K135" s="47"/>
      <c r="L135" s="47"/>
      <c r="M135" s="47"/>
      <c r="N135" s="47"/>
      <c r="O135" s="47"/>
      <c r="P135" s="47"/>
      <c r="Q135" s="47"/>
      <c r="R135" s="47"/>
      <c r="S135" s="47"/>
      <c r="T135" s="47"/>
      <c r="U135" s="47"/>
      <c r="V135" s="47"/>
      <c r="W135" s="47"/>
      <c r="X135" s="47"/>
      <c r="Y135" s="47"/>
      <c r="Z135" s="649"/>
      <c r="AA135" s="650"/>
      <c r="AB135" s="650"/>
      <c r="AC135" s="650"/>
      <c r="AD135" s="650"/>
      <c r="AE135" s="650"/>
      <c r="AF135" s="650"/>
      <c r="AG135" s="650"/>
      <c r="AH135" s="650"/>
      <c r="AI135" s="650"/>
      <c r="AJ135" s="650"/>
      <c r="AK135" s="650"/>
      <c r="AL135" s="650"/>
      <c r="AM135" s="650"/>
      <c r="AN135" s="650"/>
      <c r="AO135" s="650"/>
      <c r="AP135" s="650"/>
      <c r="AQ135" s="650"/>
      <c r="AR135" s="650"/>
      <c r="AS135" s="650"/>
      <c r="AT135" s="650"/>
      <c r="AU135" s="650"/>
      <c r="AV135" s="651"/>
      <c r="AW135" s="353"/>
      <c r="AX135" s="353"/>
      <c r="AY135" s="353"/>
      <c r="AZ135" s="353"/>
      <c r="BA135" s="353"/>
      <c r="BB135" s="353"/>
      <c r="BC135" s="353"/>
      <c r="BD135" s="353"/>
      <c r="BE135" s="353"/>
      <c r="BF135" s="353"/>
      <c r="BG135" s="353"/>
      <c r="BH135" s="353"/>
      <c r="BI135" s="353"/>
      <c r="BJ135" s="353"/>
      <c r="BK135" s="353"/>
      <c r="BL135" s="353"/>
    </row>
    <row r="136" spans="1:64" ht="14.45" customHeight="1" thickBot="1">
      <c r="A136" s="738"/>
      <c r="B136" s="256" t="s">
        <v>491</v>
      </c>
      <c r="C136" s="37" t="s">
        <v>9</v>
      </c>
      <c r="D136" s="47">
        <v>900</v>
      </c>
      <c r="E136" s="47">
        <v>1642</v>
      </c>
      <c r="F136" s="47">
        <v>780</v>
      </c>
      <c r="G136" s="47">
        <v>550</v>
      </c>
      <c r="H136" s="47">
        <v>800</v>
      </c>
      <c r="I136" s="47">
        <v>890</v>
      </c>
      <c r="J136" s="47"/>
      <c r="K136" s="47"/>
      <c r="L136" s="47"/>
      <c r="M136" s="47"/>
      <c r="N136" s="47"/>
      <c r="O136" s="47"/>
      <c r="P136" s="47"/>
      <c r="Q136" s="47"/>
      <c r="R136" s="47"/>
      <c r="S136" s="47"/>
      <c r="T136" s="47"/>
      <c r="U136" s="47"/>
      <c r="V136" s="47"/>
      <c r="W136" s="47"/>
      <c r="X136" s="47"/>
      <c r="Y136" s="47"/>
      <c r="Z136" s="649"/>
      <c r="AA136" s="650"/>
      <c r="AB136" s="650"/>
      <c r="AC136" s="650"/>
      <c r="AD136" s="650"/>
      <c r="AE136" s="650"/>
      <c r="AF136" s="650"/>
      <c r="AG136" s="650"/>
      <c r="AH136" s="650"/>
      <c r="AI136" s="650"/>
      <c r="AJ136" s="650"/>
      <c r="AK136" s="650"/>
      <c r="AL136" s="650"/>
      <c r="AM136" s="650"/>
      <c r="AN136" s="650"/>
      <c r="AO136" s="650"/>
      <c r="AP136" s="650"/>
      <c r="AQ136" s="650"/>
      <c r="AR136" s="650"/>
      <c r="AS136" s="650"/>
      <c r="AT136" s="650"/>
      <c r="AU136" s="650"/>
      <c r="AV136" s="651"/>
      <c r="AW136" s="353"/>
      <c r="AX136" s="353"/>
      <c r="AY136" s="353"/>
      <c r="AZ136" s="353"/>
      <c r="BA136" s="353"/>
      <c r="BB136" s="353"/>
      <c r="BC136" s="353"/>
      <c r="BD136" s="353"/>
      <c r="BE136" s="353"/>
      <c r="BF136" s="353"/>
      <c r="BG136" s="353"/>
      <c r="BH136" s="353"/>
      <c r="BI136" s="353"/>
      <c r="BJ136" s="353"/>
      <c r="BK136" s="353"/>
      <c r="BL136" s="353"/>
    </row>
    <row r="137" spans="1:64" ht="14.45" customHeight="1" thickBot="1">
      <c r="A137" s="737"/>
      <c r="B137" s="257">
        <v>2058910</v>
      </c>
      <c r="C137" s="38" t="s">
        <v>126</v>
      </c>
      <c r="D137" s="52">
        <f>IF(D135*D136=0,"",(D135*D136))</f>
        <v>315000</v>
      </c>
      <c r="E137" s="52">
        <f t="shared" ref="E137:AV137" si="8">IF(E135*E136=0,"",(E135*E136))</f>
        <v>574700</v>
      </c>
      <c r="F137" s="52">
        <f t="shared" si="8"/>
        <v>273000</v>
      </c>
      <c r="G137" s="52">
        <f t="shared" si="8"/>
        <v>192500</v>
      </c>
      <c r="H137" s="52">
        <f t="shared" si="8"/>
        <v>437600</v>
      </c>
      <c r="I137" s="52">
        <f t="shared" si="8"/>
        <v>266110</v>
      </c>
      <c r="J137" s="52" t="str">
        <f t="shared" si="8"/>
        <v/>
      </c>
      <c r="K137" s="52" t="str">
        <f t="shared" si="8"/>
        <v/>
      </c>
      <c r="L137" s="52" t="str">
        <f t="shared" si="8"/>
        <v/>
      </c>
      <c r="M137" s="52" t="str">
        <f t="shared" si="8"/>
        <v/>
      </c>
      <c r="N137" s="52" t="str">
        <f t="shared" si="8"/>
        <v/>
      </c>
      <c r="O137" s="52" t="str">
        <f t="shared" si="8"/>
        <v/>
      </c>
      <c r="P137" s="52" t="str">
        <f t="shared" si="8"/>
        <v/>
      </c>
      <c r="Q137" s="52" t="str">
        <f t="shared" si="8"/>
        <v/>
      </c>
      <c r="R137" s="52" t="str">
        <f t="shared" si="8"/>
        <v/>
      </c>
      <c r="S137" s="52" t="str">
        <f t="shared" si="8"/>
        <v/>
      </c>
      <c r="T137" s="52" t="str">
        <f t="shared" si="8"/>
        <v/>
      </c>
      <c r="U137" s="52" t="str">
        <f t="shared" si="8"/>
        <v/>
      </c>
      <c r="V137" s="52" t="str">
        <f t="shared" si="8"/>
        <v/>
      </c>
      <c r="W137" s="52" t="str">
        <f t="shared" si="8"/>
        <v/>
      </c>
      <c r="X137" s="52" t="str">
        <f t="shared" si="8"/>
        <v/>
      </c>
      <c r="Y137" s="52" t="str">
        <f t="shared" si="8"/>
        <v/>
      </c>
      <c r="Z137" s="65" t="str">
        <f t="shared" si="8"/>
        <v/>
      </c>
      <c r="AA137" s="66" t="str">
        <f t="shared" si="8"/>
        <v/>
      </c>
      <c r="AB137" s="66" t="str">
        <f t="shared" si="8"/>
        <v/>
      </c>
      <c r="AC137" s="66" t="str">
        <f t="shared" si="8"/>
        <v/>
      </c>
      <c r="AD137" s="66" t="str">
        <f t="shared" si="8"/>
        <v/>
      </c>
      <c r="AE137" s="66" t="str">
        <f t="shared" si="8"/>
        <v/>
      </c>
      <c r="AF137" s="66" t="str">
        <f t="shared" si="8"/>
        <v/>
      </c>
      <c r="AG137" s="66" t="str">
        <f t="shared" si="8"/>
        <v/>
      </c>
      <c r="AH137" s="66" t="str">
        <f t="shared" si="8"/>
        <v/>
      </c>
      <c r="AI137" s="66" t="str">
        <f t="shared" si="8"/>
        <v/>
      </c>
      <c r="AJ137" s="66" t="str">
        <f t="shared" si="8"/>
        <v/>
      </c>
      <c r="AK137" s="66" t="str">
        <f t="shared" si="8"/>
        <v/>
      </c>
      <c r="AL137" s="66" t="str">
        <f t="shared" si="8"/>
        <v/>
      </c>
      <c r="AM137" s="66" t="str">
        <f t="shared" si="8"/>
        <v/>
      </c>
      <c r="AN137" s="66" t="str">
        <f t="shared" si="8"/>
        <v/>
      </c>
      <c r="AO137" s="66" t="str">
        <f t="shared" si="8"/>
        <v/>
      </c>
      <c r="AP137" s="66" t="str">
        <f t="shared" si="8"/>
        <v/>
      </c>
      <c r="AQ137" s="66" t="str">
        <f t="shared" si="8"/>
        <v/>
      </c>
      <c r="AR137" s="66" t="str">
        <f t="shared" si="8"/>
        <v/>
      </c>
      <c r="AS137" s="66" t="str">
        <f t="shared" si="8"/>
        <v/>
      </c>
      <c r="AT137" s="66" t="str">
        <f t="shared" si="8"/>
        <v/>
      </c>
      <c r="AU137" s="66" t="str">
        <f t="shared" si="8"/>
        <v/>
      </c>
      <c r="AV137" s="67" t="str">
        <f t="shared" si="8"/>
        <v/>
      </c>
      <c r="AW137" s="353"/>
      <c r="AX137" s="353"/>
      <c r="AY137" s="353"/>
      <c r="AZ137" s="353"/>
      <c r="BA137" s="353"/>
      <c r="BB137" s="353"/>
      <c r="BC137" s="353"/>
      <c r="BD137" s="353"/>
      <c r="BE137" s="353"/>
      <c r="BF137" s="353"/>
      <c r="BG137" s="353"/>
      <c r="BH137" s="353"/>
      <c r="BI137" s="353"/>
      <c r="BJ137" s="353"/>
      <c r="BK137" s="353"/>
      <c r="BL137" s="353"/>
    </row>
    <row r="138" spans="1:64" ht="50.1" customHeight="1">
      <c r="A138" s="738" t="s">
        <v>3</v>
      </c>
      <c r="B138" s="258"/>
      <c r="C138" s="41" t="s">
        <v>124</v>
      </c>
      <c r="D138" s="672"/>
      <c r="E138" s="49"/>
      <c r="F138" s="49"/>
      <c r="G138" s="49"/>
      <c r="H138" s="49"/>
      <c r="I138" s="49"/>
      <c r="J138" s="49"/>
      <c r="K138" s="49"/>
      <c r="L138" s="49"/>
      <c r="M138" s="49"/>
      <c r="N138" s="49"/>
      <c r="O138" s="49"/>
      <c r="P138" s="49"/>
      <c r="Q138" s="49"/>
      <c r="R138" s="49"/>
      <c r="S138" s="49"/>
      <c r="T138" s="49"/>
      <c r="U138" s="49"/>
      <c r="V138" s="49"/>
      <c r="W138" s="49"/>
      <c r="X138" s="49"/>
      <c r="Y138" s="49"/>
      <c r="Z138" s="649"/>
      <c r="AA138" s="650"/>
      <c r="AB138" s="650"/>
      <c r="AC138" s="650"/>
      <c r="AD138" s="650"/>
      <c r="AE138" s="650"/>
      <c r="AF138" s="650"/>
      <c r="AG138" s="650"/>
      <c r="AH138" s="650"/>
      <c r="AI138" s="650"/>
      <c r="AJ138" s="650"/>
      <c r="AK138" s="650"/>
      <c r="AL138" s="650"/>
      <c r="AM138" s="650"/>
      <c r="AN138" s="650"/>
      <c r="AO138" s="650"/>
      <c r="AP138" s="650"/>
      <c r="AQ138" s="650"/>
      <c r="AR138" s="650"/>
      <c r="AS138" s="650"/>
      <c r="AT138" s="650"/>
      <c r="AU138" s="650"/>
      <c r="AV138" s="651"/>
      <c r="AW138" s="353"/>
      <c r="AX138" s="353"/>
      <c r="AY138" s="353"/>
      <c r="AZ138" s="353"/>
      <c r="BA138" s="353"/>
      <c r="BB138" s="353"/>
      <c r="BC138" s="353"/>
      <c r="BD138" s="353"/>
      <c r="BE138" s="353"/>
      <c r="BF138" s="353"/>
      <c r="BG138" s="353"/>
      <c r="BH138" s="353"/>
      <c r="BI138" s="353"/>
      <c r="BJ138" s="353"/>
      <c r="BK138" s="353"/>
      <c r="BL138" s="353"/>
    </row>
    <row r="139" spans="1:64" ht="14.45" customHeight="1">
      <c r="A139" s="738"/>
      <c r="B139" s="259"/>
      <c r="C139" s="37" t="s">
        <v>125</v>
      </c>
      <c r="D139" s="47">
        <v>750</v>
      </c>
      <c r="E139" s="47">
        <v>970</v>
      </c>
      <c r="F139" s="47">
        <v>1500</v>
      </c>
      <c r="G139" s="47">
        <v>1100</v>
      </c>
      <c r="H139" s="47"/>
      <c r="I139" s="47"/>
      <c r="J139" s="47"/>
      <c r="K139" s="47"/>
      <c r="L139" s="47"/>
      <c r="M139" s="47"/>
      <c r="N139" s="47"/>
      <c r="O139" s="47"/>
      <c r="P139" s="47"/>
      <c r="Q139" s="47"/>
      <c r="R139" s="47"/>
      <c r="S139" s="47"/>
      <c r="T139" s="47"/>
      <c r="U139" s="47"/>
      <c r="V139" s="47"/>
      <c r="W139" s="47"/>
      <c r="X139" s="47"/>
      <c r="Y139" s="47"/>
      <c r="Z139" s="649"/>
      <c r="AA139" s="650"/>
      <c r="AB139" s="650"/>
      <c r="AC139" s="650"/>
      <c r="AD139" s="650"/>
      <c r="AE139" s="650"/>
      <c r="AF139" s="650"/>
      <c r="AG139" s="650"/>
      <c r="AH139" s="650"/>
      <c r="AI139" s="650"/>
      <c r="AJ139" s="650"/>
      <c r="AK139" s="650"/>
      <c r="AL139" s="650"/>
      <c r="AM139" s="650"/>
      <c r="AN139" s="650"/>
      <c r="AO139" s="650"/>
      <c r="AP139" s="650"/>
      <c r="AQ139" s="650"/>
      <c r="AR139" s="650"/>
      <c r="AS139" s="650"/>
      <c r="AT139" s="650"/>
      <c r="AU139" s="650"/>
      <c r="AV139" s="651"/>
      <c r="AW139" s="353"/>
      <c r="AX139" s="353"/>
      <c r="AY139" s="353"/>
      <c r="AZ139" s="353"/>
      <c r="BA139" s="353"/>
      <c r="BB139" s="353"/>
      <c r="BC139" s="353"/>
      <c r="BD139" s="353"/>
      <c r="BE139" s="353"/>
      <c r="BF139" s="353"/>
      <c r="BG139" s="353"/>
      <c r="BH139" s="353"/>
      <c r="BI139" s="353"/>
      <c r="BJ139" s="353"/>
      <c r="BK139" s="353"/>
      <c r="BL139" s="353"/>
    </row>
    <row r="140" spans="1:64" ht="14.45" customHeight="1">
      <c r="A140" s="738"/>
      <c r="B140" s="259"/>
      <c r="C140" s="37" t="s">
        <v>9</v>
      </c>
      <c r="D140" s="47">
        <v>75</v>
      </c>
      <c r="E140" s="47">
        <v>50</v>
      </c>
      <c r="F140" s="47">
        <v>25</v>
      </c>
      <c r="G140" s="47">
        <v>87</v>
      </c>
      <c r="H140" s="47"/>
      <c r="I140" s="47"/>
      <c r="J140" s="47"/>
      <c r="K140" s="47"/>
      <c r="L140" s="47"/>
      <c r="M140" s="47"/>
      <c r="N140" s="47"/>
      <c r="O140" s="47"/>
      <c r="P140" s="47"/>
      <c r="Q140" s="47"/>
      <c r="R140" s="47"/>
      <c r="S140" s="47"/>
      <c r="T140" s="47"/>
      <c r="U140" s="47"/>
      <c r="V140" s="47"/>
      <c r="W140" s="47"/>
      <c r="X140" s="47"/>
      <c r="Y140" s="47"/>
      <c r="Z140" s="649"/>
      <c r="AA140" s="650"/>
      <c r="AB140" s="650"/>
      <c r="AC140" s="650"/>
      <c r="AD140" s="650"/>
      <c r="AE140" s="650"/>
      <c r="AF140" s="650"/>
      <c r="AG140" s="650"/>
      <c r="AH140" s="650"/>
      <c r="AI140" s="650"/>
      <c r="AJ140" s="650"/>
      <c r="AK140" s="650"/>
      <c r="AL140" s="650"/>
      <c r="AM140" s="650"/>
      <c r="AN140" s="650"/>
      <c r="AO140" s="650"/>
      <c r="AP140" s="650"/>
      <c r="AQ140" s="650"/>
      <c r="AR140" s="650"/>
      <c r="AS140" s="650"/>
      <c r="AT140" s="650"/>
      <c r="AU140" s="650"/>
      <c r="AV140" s="651"/>
      <c r="AW140" s="353"/>
      <c r="AX140" s="353"/>
      <c r="AY140" s="353"/>
      <c r="AZ140" s="353"/>
      <c r="BA140" s="353"/>
      <c r="BB140" s="353"/>
      <c r="BC140" s="353"/>
      <c r="BD140" s="353"/>
      <c r="BE140" s="353"/>
      <c r="BF140" s="353"/>
      <c r="BG140" s="353"/>
      <c r="BH140" s="353"/>
      <c r="BI140" s="353"/>
      <c r="BJ140" s="353"/>
      <c r="BK140" s="353"/>
      <c r="BL140" s="353"/>
    </row>
    <row r="141" spans="1:64" ht="14.45" customHeight="1" thickBot="1">
      <c r="A141" s="738"/>
      <c r="B141" s="260">
        <v>237950</v>
      </c>
      <c r="C141" s="40" t="s">
        <v>126</v>
      </c>
      <c r="D141" s="51">
        <f t="shared" ref="D141:AV141" si="9">IF(D139*D140=0,"",(D139*D140))</f>
        <v>56250</v>
      </c>
      <c r="E141" s="51">
        <f t="shared" si="9"/>
        <v>48500</v>
      </c>
      <c r="F141" s="51">
        <f t="shared" si="9"/>
        <v>37500</v>
      </c>
      <c r="G141" s="51">
        <f t="shared" si="9"/>
        <v>95700</v>
      </c>
      <c r="H141" s="51" t="str">
        <f t="shared" si="9"/>
        <v/>
      </c>
      <c r="I141" s="51" t="str">
        <f t="shared" si="9"/>
        <v/>
      </c>
      <c r="J141" s="51" t="str">
        <f t="shared" si="9"/>
        <v/>
      </c>
      <c r="K141" s="51" t="str">
        <f t="shared" si="9"/>
        <v/>
      </c>
      <c r="L141" s="51" t="str">
        <f t="shared" si="9"/>
        <v/>
      </c>
      <c r="M141" s="51" t="str">
        <f t="shared" si="9"/>
        <v/>
      </c>
      <c r="N141" s="51" t="str">
        <f t="shared" si="9"/>
        <v/>
      </c>
      <c r="O141" s="51" t="str">
        <f t="shared" si="9"/>
        <v/>
      </c>
      <c r="P141" s="51" t="str">
        <f t="shared" si="9"/>
        <v/>
      </c>
      <c r="Q141" s="51" t="str">
        <f t="shared" si="9"/>
        <v/>
      </c>
      <c r="R141" s="51" t="str">
        <f t="shared" si="9"/>
        <v/>
      </c>
      <c r="S141" s="51" t="str">
        <f t="shared" si="9"/>
        <v/>
      </c>
      <c r="T141" s="51" t="str">
        <f t="shared" si="9"/>
        <v/>
      </c>
      <c r="U141" s="51" t="str">
        <f t="shared" si="9"/>
        <v/>
      </c>
      <c r="V141" s="51" t="str">
        <f t="shared" si="9"/>
        <v/>
      </c>
      <c r="W141" s="51" t="str">
        <f t="shared" si="9"/>
        <v/>
      </c>
      <c r="X141" s="51" t="str">
        <f t="shared" si="9"/>
        <v/>
      </c>
      <c r="Y141" s="51" t="str">
        <f t="shared" si="9"/>
        <v/>
      </c>
      <c r="Z141" s="65" t="str">
        <f t="shared" si="9"/>
        <v/>
      </c>
      <c r="AA141" s="66" t="str">
        <f t="shared" si="9"/>
        <v/>
      </c>
      <c r="AB141" s="66" t="str">
        <f t="shared" si="9"/>
        <v/>
      </c>
      <c r="AC141" s="66" t="str">
        <f t="shared" si="9"/>
        <v/>
      </c>
      <c r="AD141" s="66" t="str">
        <f t="shared" si="9"/>
        <v/>
      </c>
      <c r="AE141" s="66" t="str">
        <f t="shared" si="9"/>
        <v/>
      </c>
      <c r="AF141" s="66" t="str">
        <f t="shared" si="9"/>
        <v/>
      </c>
      <c r="AG141" s="66" t="str">
        <f t="shared" si="9"/>
        <v/>
      </c>
      <c r="AH141" s="66" t="str">
        <f t="shared" si="9"/>
        <v/>
      </c>
      <c r="AI141" s="66" t="str">
        <f t="shared" si="9"/>
        <v/>
      </c>
      <c r="AJ141" s="66" t="str">
        <f t="shared" si="9"/>
        <v/>
      </c>
      <c r="AK141" s="66" t="str">
        <f t="shared" si="9"/>
        <v/>
      </c>
      <c r="AL141" s="66" t="str">
        <f t="shared" si="9"/>
        <v/>
      </c>
      <c r="AM141" s="66" t="str">
        <f t="shared" si="9"/>
        <v/>
      </c>
      <c r="AN141" s="66" t="str">
        <f t="shared" si="9"/>
        <v/>
      </c>
      <c r="AO141" s="66" t="str">
        <f t="shared" si="9"/>
        <v/>
      </c>
      <c r="AP141" s="66" t="str">
        <f t="shared" si="9"/>
        <v/>
      </c>
      <c r="AQ141" s="66" t="str">
        <f t="shared" si="9"/>
        <v/>
      </c>
      <c r="AR141" s="66" t="str">
        <f t="shared" si="9"/>
        <v/>
      </c>
      <c r="AS141" s="66" t="str">
        <f t="shared" si="9"/>
        <v/>
      </c>
      <c r="AT141" s="66" t="str">
        <f t="shared" si="9"/>
        <v/>
      </c>
      <c r="AU141" s="66" t="str">
        <f t="shared" si="9"/>
        <v/>
      </c>
      <c r="AV141" s="67" t="str">
        <f t="shared" si="9"/>
        <v/>
      </c>
      <c r="AW141" s="353"/>
      <c r="AX141" s="353"/>
      <c r="AY141" s="353"/>
      <c r="AZ141" s="353"/>
      <c r="BA141" s="353"/>
      <c r="BB141" s="353"/>
      <c r="BC141" s="353"/>
      <c r="BD141" s="353"/>
      <c r="BE141" s="353"/>
      <c r="BF141" s="353"/>
      <c r="BG141" s="353"/>
      <c r="BH141" s="353"/>
      <c r="BI141" s="353"/>
      <c r="BJ141" s="353"/>
      <c r="BK141" s="353"/>
      <c r="BL141" s="353"/>
    </row>
    <row r="142" spans="1:64" ht="50.1" customHeight="1" thickBot="1">
      <c r="A142" s="735" t="s">
        <v>56</v>
      </c>
      <c r="B142" s="258"/>
      <c r="C142" s="39" t="s">
        <v>124</v>
      </c>
      <c r="D142" s="48"/>
      <c r="E142" s="48"/>
      <c r="F142" s="48"/>
      <c r="G142" s="48"/>
      <c r="H142" s="48"/>
      <c r="I142" s="48"/>
      <c r="J142" s="48"/>
      <c r="K142" s="48"/>
      <c r="L142" s="48"/>
      <c r="M142" s="48"/>
      <c r="N142" s="48"/>
      <c r="O142" s="48"/>
      <c r="P142" s="48"/>
      <c r="Q142" s="48"/>
      <c r="R142" s="48"/>
      <c r="S142" s="48"/>
      <c r="T142" s="48"/>
      <c r="U142" s="48"/>
      <c r="V142" s="48"/>
      <c r="W142" s="48"/>
      <c r="X142" s="48"/>
      <c r="Y142" s="48"/>
      <c r="Z142" s="649"/>
      <c r="AA142" s="650"/>
      <c r="AB142" s="650"/>
      <c r="AC142" s="650"/>
      <c r="AD142" s="650"/>
      <c r="AE142" s="650"/>
      <c r="AF142" s="650"/>
      <c r="AG142" s="650"/>
      <c r="AH142" s="650"/>
      <c r="AI142" s="650"/>
      <c r="AJ142" s="650"/>
      <c r="AK142" s="650"/>
      <c r="AL142" s="650"/>
      <c r="AM142" s="650"/>
      <c r="AN142" s="650"/>
      <c r="AO142" s="650"/>
      <c r="AP142" s="650"/>
      <c r="AQ142" s="650"/>
      <c r="AR142" s="650"/>
      <c r="AS142" s="650"/>
      <c r="AT142" s="650"/>
      <c r="AU142" s="650"/>
      <c r="AV142" s="651"/>
      <c r="AW142" s="353"/>
      <c r="AX142" s="353"/>
      <c r="AY142" s="353"/>
      <c r="AZ142" s="353"/>
      <c r="BA142" s="353"/>
      <c r="BB142" s="353"/>
      <c r="BC142" s="353"/>
      <c r="BD142" s="353"/>
      <c r="BE142" s="353"/>
      <c r="BF142" s="353"/>
      <c r="BG142" s="353"/>
      <c r="BH142" s="353"/>
      <c r="BI142" s="353"/>
      <c r="BJ142" s="353"/>
      <c r="BK142" s="353"/>
      <c r="BL142" s="353"/>
    </row>
    <row r="143" spans="1:64" ht="14.45" customHeight="1" thickBot="1">
      <c r="A143" s="735"/>
      <c r="B143" s="261">
        <v>228000</v>
      </c>
      <c r="C143" s="38" t="s">
        <v>126</v>
      </c>
      <c r="D143" s="50">
        <v>45000</v>
      </c>
      <c r="E143" s="50">
        <v>8000</v>
      </c>
      <c r="F143" s="50">
        <v>95000</v>
      </c>
      <c r="G143" s="50">
        <v>80000</v>
      </c>
      <c r="H143" s="50"/>
      <c r="I143" s="50"/>
      <c r="J143" s="50"/>
      <c r="K143" s="50"/>
      <c r="L143" s="50"/>
      <c r="M143" s="50"/>
      <c r="N143" s="50"/>
      <c r="O143" s="50"/>
      <c r="P143" s="50"/>
      <c r="Q143" s="50"/>
      <c r="R143" s="50"/>
      <c r="S143" s="50"/>
      <c r="T143" s="50"/>
      <c r="U143" s="50"/>
      <c r="V143" s="50"/>
      <c r="W143" s="50"/>
      <c r="X143" s="50"/>
      <c r="Y143" s="50"/>
      <c r="Z143" s="649"/>
      <c r="AA143" s="650"/>
      <c r="AB143" s="650"/>
      <c r="AC143" s="650"/>
      <c r="AD143" s="650"/>
      <c r="AE143" s="650"/>
      <c r="AF143" s="650"/>
      <c r="AG143" s="650"/>
      <c r="AH143" s="650"/>
      <c r="AI143" s="650"/>
      <c r="AJ143" s="650"/>
      <c r="AK143" s="650"/>
      <c r="AL143" s="650"/>
      <c r="AM143" s="650"/>
      <c r="AN143" s="650"/>
      <c r="AO143" s="650"/>
      <c r="AP143" s="650"/>
      <c r="AQ143" s="650"/>
      <c r="AR143" s="650"/>
      <c r="AS143" s="650"/>
      <c r="AT143" s="650"/>
      <c r="AU143" s="650"/>
      <c r="AV143" s="651"/>
      <c r="AW143" s="353"/>
      <c r="AX143" s="353"/>
      <c r="AY143" s="353"/>
      <c r="AZ143" s="353"/>
      <c r="BA143" s="353"/>
      <c r="BB143" s="353"/>
      <c r="BC143" s="353"/>
      <c r="BD143" s="353"/>
      <c r="BE143" s="353"/>
      <c r="BF143" s="353"/>
      <c r="BG143" s="353"/>
      <c r="BH143" s="353"/>
      <c r="BI143" s="353"/>
      <c r="BJ143" s="353"/>
      <c r="BK143" s="353"/>
      <c r="BL143" s="353"/>
    </row>
    <row r="144" spans="1:64" ht="50.1" customHeight="1" thickBot="1">
      <c r="A144" s="735" t="s">
        <v>24</v>
      </c>
      <c r="B144" s="258"/>
      <c r="C144" s="39" t="s">
        <v>124</v>
      </c>
      <c r="D144" s="48"/>
      <c r="E144" s="48"/>
      <c r="F144" s="48"/>
      <c r="G144" s="48"/>
      <c r="H144" s="48"/>
      <c r="I144" s="48"/>
      <c r="J144" s="48"/>
      <c r="K144" s="48"/>
      <c r="L144" s="48"/>
      <c r="M144" s="48"/>
      <c r="N144" s="48"/>
      <c r="O144" s="48"/>
      <c r="P144" s="48"/>
      <c r="Q144" s="48"/>
      <c r="R144" s="48"/>
      <c r="S144" s="48"/>
      <c r="T144" s="48"/>
      <c r="U144" s="48"/>
      <c r="V144" s="48"/>
      <c r="W144" s="48"/>
      <c r="X144" s="48"/>
      <c r="Y144" s="48"/>
      <c r="Z144" s="649"/>
      <c r="AA144" s="650"/>
      <c r="AB144" s="650"/>
      <c r="AC144" s="650"/>
      <c r="AD144" s="650"/>
      <c r="AE144" s="650"/>
      <c r="AF144" s="650"/>
      <c r="AG144" s="650"/>
      <c r="AH144" s="650"/>
      <c r="AI144" s="650"/>
      <c r="AJ144" s="650"/>
      <c r="AK144" s="650"/>
      <c r="AL144" s="650"/>
      <c r="AM144" s="650"/>
      <c r="AN144" s="650"/>
      <c r="AO144" s="650"/>
      <c r="AP144" s="650"/>
      <c r="AQ144" s="650"/>
      <c r="AR144" s="650"/>
      <c r="AS144" s="650"/>
      <c r="AT144" s="650"/>
      <c r="AU144" s="650"/>
      <c r="AV144" s="651"/>
      <c r="AW144" s="353"/>
      <c r="AX144" s="353"/>
      <c r="AY144" s="353"/>
      <c r="AZ144" s="353"/>
      <c r="BA144" s="353"/>
      <c r="BB144" s="353"/>
      <c r="BC144" s="353"/>
      <c r="BD144" s="353"/>
      <c r="BE144" s="353"/>
      <c r="BF144" s="353"/>
      <c r="BG144" s="353"/>
      <c r="BH144" s="353"/>
      <c r="BI144" s="353"/>
      <c r="BJ144" s="353"/>
      <c r="BK144" s="353"/>
      <c r="BL144" s="353"/>
    </row>
    <row r="145" spans="1:64" ht="14.45" customHeight="1" thickBot="1">
      <c r="A145" s="735"/>
      <c r="B145" s="261">
        <v>117500</v>
      </c>
      <c r="C145" s="40" t="s">
        <v>126</v>
      </c>
      <c r="D145" s="50">
        <v>100000</v>
      </c>
      <c r="E145" s="50">
        <v>10000</v>
      </c>
      <c r="F145" s="50">
        <v>5000</v>
      </c>
      <c r="G145" s="50">
        <v>2500</v>
      </c>
      <c r="H145" s="50"/>
      <c r="I145" s="50"/>
      <c r="J145" s="50"/>
      <c r="K145" s="50"/>
      <c r="L145" s="50"/>
      <c r="M145" s="50"/>
      <c r="N145" s="50"/>
      <c r="O145" s="50"/>
      <c r="P145" s="50"/>
      <c r="Q145" s="50"/>
      <c r="R145" s="50"/>
      <c r="S145" s="50"/>
      <c r="T145" s="50"/>
      <c r="U145" s="50"/>
      <c r="V145" s="50"/>
      <c r="W145" s="50"/>
      <c r="X145" s="50"/>
      <c r="Y145" s="50"/>
      <c r="Z145" s="649"/>
      <c r="AA145" s="650"/>
      <c r="AB145" s="650"/>
      <c r="AC145" s="650"/>
      <c r="AD145" s="650"/>
      <c r="AE145" s="650"/>
      <c r="AF145" s="650"/>
      <c r="AG145" s="650"/>
      <c r="AH145" s="650"/>
      <c r="AI145" s="650"/>
      <c r="AJ145" s="650"/>
      <c r="AK145" s="650"/>
      <c r="AL145" s="650"/>
      <c r="AM145" s="650"/>
      <c r="AN145" s="650"/>
      <c r="AO145" s="650"/>
      <c r="AP145" s="650"/>
      <c r="AQ145" s="650"/>
      <c r="AR145" s="650"/>
      <c r="AS145" s="650"/>
      <c r="AT145" s="650"/>
      <c r="AU145" s="650"/>
      <c r="AV145" s="651"/>
      <c r="AW145" s="353"/>
      <c r="AX145" s="353"/>
      <c r="AY145" s="353"/>
      <c r="AZ145" s="353"/>
      <c r="BA145" s="353"/>
      <c r="BB145" s="353"/>
      <c r="BC145" s="353"/>
      <c r="BD145" s="353"/>
      <c r="BE145" s="353"/>
      <c r="BF145" s="353"/>
      <c r="BG145" s="353"/>
      <c r="BH145" s="353"/>
      <c r="BI145" s="353"/>
      <c r="BJ145" s="353"/>
      <c r="BK145" s="353"/>
      <c r="BL145" s="353"/>
    </row>
    <row r="146" spans="1:64" ht="50.1" customHeight="1">
      <c r="A146" s="736" t="s">
        <v>149</v>
      </c>
      <c r="B146" s="258"/>
      <c r="C146" s="39" t="s">
        <v>173</v>
      </c>
      <c r="D146" s="673"/>
      <c r="E146" s="673"/>
      <c r="F146" s="673"/>
      <c r="G146" s="673"/>
      <c r="H146" s="673"/>
      <c r="I146" s="673"/>
      <c r="J146" s="673"/>
      <c r="K146" s="673"/>
      <c r="L146" s="673"/>
      <c r="M146" s="673"/>
      <c r="N146" s="673"/>
      <c r="O146" s="673"/>
      <c r="P146" s="673"/>
      <c r="Q146" s="673"/>
      <c r="R146" s="673"/>
      <c r="S146" s="673"/>
      <c r="T146" s="673"/>
      <c r="U146" s="673"/>
      <c r="V146" s="673"/>
      <c r="W146" s="673"/>
      <c r="X146" s="673"/>
      <c r="Y146" s="673"/>
      <c r="Z146" s="674"/>
      <c r="AA146" s="675"/>
      <c r="AB146" s="675"/>
      <c r="AC146" s="675"/>
      <c r="AD146" s="675"/>
      <c r="AE146" s="675"/>
      <c r="AF146" s="675"/>
      <c r="AG146" s="675"/>
      <c r="AH146" s="675"/>
      <c r="AI146" s="675"/>
      <c r="AJ146" s="675"/>
      <c r="AK146" s="675"/>
      <c r="AL146" s="675"/>
      <c r="AM146" s="675"/>
      <c r="AN146" s="675"/>
      <c r="AO146" s="675"/>
      <c r="AP146" s="675"/>
      <c r="AQ146" s="675"/>
      <c r="AR146" s="675"/>
      <c r="AS146" s="675"/>
      <c r="AT146" s="675"/>
      <c r="AU146" s="675"/>
      <c r="AV146" s="676"/>
      <c r="AW146" s="353"/>
      <c r="AX146" s="353"/>
      <c r="AY146" s="353"/>
      <c r="AZ146" s="353"/>
      <c r="BA146" s="353"/>
      <c r="BB146" s="353"/>
      <c r="BC146" s="353"/>
      <c r="BD146" s="353"/>
      <c r="BE146" s="353"/>
      <c r="BF146" s="353"/>
      <c r="BG146" s="353"/>
      <c r="BH146" s="353"/>
      <c r="BI146" s="353"/>
      <c r="BJ146" s="353"/>
      <c r="BK146" s="353"/>
      <c r="BL146" s="353"/>
    </row>
    <row r="147" spans="1:64" ht="14.45" customHeight="1" thickBot="1">
      <c r="A147" s="737"/>
      <c r="B147" s="631">
        <v>31500</v>
      </c>
      <c r="C147" s="76" t="s">
        <v>149</v>
      </c>
      <c r="D147" s="657">
        <v>25000</v>
      </c>
      <c r="E147" s="657">
        <v>5000</v>
      </c>
      <c r="F147" s="657">
        <v>1000</v>
      </c>
      <c r="G147" s="657">
        <v>500</v>
      </c>
      <c r="H147" s="658"/>
      <c r="I147" s="658"/>
      <c r="J147" s="658"/>
      <c r="K147" s="658"/>
      <c r="L147" s="658"/>
      <c r="M147" s="658"/>
      <c r="N147" s="658"/>
      <c r="O147" s="658"/>
      <c r="P147" s="658"/>
      <c r="Q147" s="658"/>
      <c r="R147" s="658"/>
      <c r="S147" s="658"/>
      <c r="T147" s="658"/>
      <c r="U147" s="658"/>
      <c r="V147" s="658"/>
      <c r="W147" s="658"/>
      <c r="X147" s="658"/>
      <c r="Y147" s="658"/>
      <c r="Z147" s="649"/>
      <c r="AA147" s="650"/>
      <c r="AB147" s="650"/>
      <c r="AC147" s="650"/>
      <c r="AD147" s="650"/>
      <c r="AE147" s="650"/>
      <c r="AF147" s="650"/>
      <c r="AG147" s="650"/>
      <c r="AH147" s="650"/>
      <c r="AI147" s="650"/>
      <c r="AJ147" s="650"/>
      <c r="AK147" s="650"/>
      <c r="AL147" s="650"/>
      <c r="AM147" s="650"/>
      <c r="AN147" s="650"/>
      <c r="AO147" s="650"/>
      <c r="AP147" s="650"/>
      <c r="AQ147" s="650"/>
      <c r="AR147" s="650"/>
      <c r="AS147" s="650"/>
      <c r="AT147" s="650"/>
      <c r="AU147" s="650"/>
      <c r="AV147" s="651"/>
      <c r="AW147" s="353"/>
      <c r="AX147" s="353"/>
      <c r="AY147" s="353"/>
      <c r="AZ147" s="353"/>
      <c r="BA147" s="353"/>
      <c r="BB147" s="353"/>
      <c r="BC147" s="353"/>
      <c r="BD147" s="353"/>
      <c r="BE147" s="353"/>
      <c r="BF147" s="353"/>
      <c r="BG147" s="353"/>
      <c r="BH147" s="353"/>
      <c r="BI147" s="353"/>
      <c r="BJ147" s="353"/>
      <c r="BK147" s="353"/>
      <c r="BL147" s="353"/>
    </row>
    <row r="148" spans="1:64" ht="50.1" customHeight="1">
      <c r="A148" s="736" t="s">
        <v>10</v>
      </c>
      <c r="B148" s="258"/>
      <c r="C148" s="74" t="s">
        <v>124</v>
      </c>
      <c r="D148" s="673"/>
      <c r="E148" s="673"/>
      <c r="F148" s="673"/>
      <c r="G148" s="673"/>
      <c r="H148" s="673"/>
      <c r="I148" s="673"/>
      <c r="J148" s="673"/>
      <c r="K148" s="673"/>
      <c r="L148" s="673"/>
      <c r="M148" s="673"/>
      <c r="N148" s="673"/>
      <c r="O148" s="673"/>
      <c r="P148" s="673"/>
      <c r="Q148" s="673"/>
      <c r="R148" s="673"/>
      <c r="S148" s="673"/>
      <c r="T148" s="673"/>
      <c r="U148" s="673"/>
      <c r="V148" s="673"/>
      <c r="W148" s="673"/>
      <c r="X148" s="673"/>
      <c r="Y148" s="673"/>
      <c r="Z148" s="674"/>
      <c r="AA148" s="675"/>
      <c r="AB148" s="675"/>
      <c r="AC148" s="675"/>
      <c r="AD148" s="675"/>
      <c r="AE148" s="675"/>
      <c r="AF148" s="675"/>
      <c r="AG148" s="675"/>
      <c r="AH148" s="675"/>
      <c r="AI148" s="675"/>
      <c r="AJ148" s="675"/>
      <c r="AK148" s="675"/>
      <c r="AL148" s="675"/>
      <c r="AM148" s="675"/>
      <c r="AN148" s="675"/>
      <c r="AO148" s="675"/>
      <c r="AP148" s="675"/>
      <c r="AQ148" s="675"/>
      <c r="AR148" s="675"/>
      <c r="AS148" s="675"/>
      <c r="AT148" s="675"/>
      <c r="AU148" s="675"/>
      <c r="AV148" s="676"/>
      <c r="AW148" s="353"/>
      <c r="AX148" s="353"/>
      <c r="AY148" s="353"/>
      <c r="AZ148" s="353"/>
      <c r="BA148" s="353"/>
      <c r="BB148" s="353"/>
      <c r="BC148" s="353"/>
      <c r="BD148" s="353"/>
      <c r="BE148" s="353"/>
      <c r="BF148" s="353"/>
      <c r="BG148" s="353"/>
      <c r="BH148" s="353"/>
      <c r="BI148" s="353"/>
      <c r="BJ148" s="353"/>
      <c r="BK148" s="353"/>
      <c r="BL148" s="353"/>
    </row>
    <row r="149" spans="1:64" ht="14.45" customHeight="1" thickBot="1">
      <c r="A149" s="737"/>
      <c r="B149" s="631">
        <v>47000</v>
      </c>
      <c r="C149" s="38" t="s">
        <v>126</v>
      </c>
      <c r="D149" s="659">
        <v>15000</v>
      </c>
      <c r="E149" s="659">
        <v>10000</v>
      </c>
      <c r="F149" s="659">
        <v>5000</v>
      </c>
      <c r="G149" s="659">
        <v>17000</v>
      </c>
      <c r="H149" s="660"/>
      <c r="I149" s="660"/>
      <c r="J149" s="660"/>
      <c r="K149" s="660"/>
      <c r="L149" s="660"/>
      <c r="M149" s="660"/>
      <c r="N149" s="660"/>
      <c r="O149" s="660"/>
      <c r="P149" s="660"/>
      <c r="Q149" s="660"/>
      <c r="R149" s="660"/>
      <c r="S149" s="660"/>
      <c r="T149" s="660"/>
      <c r="U149" s="660"/>
      <c r="V149" s="660"/>
      <c r="W149" s="660"/>
      <c r="X149" s="660"/>
      <c r="Y149" s="660"/>
      <c r="Z149" s="649"/>
      <c r="AA149" s="650"/>
      <c r="AB149" s="650"/>
      <c r="AC149" s="650"/>
      <c r="AD149" s="650"/>
      <c r="AE149" s="650"/>
      <c r="AF149" s="650"/>
      <c r="AG149" s="650"/>
      <c r="AH149" s="650"/>
      <c r="AI149" s="650"/>
      <c r="AJ149" s="650"/>
      <c r="AK149" s="650"/>
      <c r="AL149" s="650"/>
      <c r="AM149" s="650"/>
      <c r="AN149" s="650"/>
      <c r="AO149" s="650"/>
      <c r="AP149" s="650"/>
      <c r="AQ149" s="650"/>
      <c r="AR149" s="650"/>
      <c r="AS149" s="650"/>
      <c r="AT149" s="650"/>
      <c r="AU149" s="650"/>
      <c r="AV149" s="651"/>
      <c r="AW149" s="353"/>
      <c r="AX149" s="353"/>
      <c r="AY149" s="353"/>
      <c r="AZ149" s="353"/>
      <c r="BA149" s="353"/>
      <c r="BB149" s="353"/>
      <c r="BC149" s="353"/>
      <c r="BD149" s="353"/>
      <c r="BE149" s="353"/>
      <c r="BF149" s="353"/>
      <c r="BG149" s="353"/>
      <c r="BH149" s="353"/>
      <c r="BI149" s="353"/>
      <c r="BJ149" s="353"/>
      <c r="BK149" s="353"/>
      <c r="BL149" s="353"/>
    </row>
    <row r="150" spans="1:64" ht="50.1" customHeight="1" thickBot="1">
      <c r="A150" s="735" t="s">
        <v>55</v>
      </c>
      <c r="B150" s="258"/>
      <c r="C150" s="41" t="s">
        <v>124</v>
      </c>
      <c r="D150" s="48"/>
      <c r="E150" s="48"/>
      <c r="F150" s="48"/>
      <c r="G150" s="48"/>
      <c r="H150" s="48"/>
      <c r="I150" s="48"/>
      <c r="J150" s="48"/>
      <c r="K150" s="48"/>
      <c r="L150" s="48"/>
      <c r="M150" s="48"/>
      <c r="N150" s="48"/>
      <c r="O150" s="48"/>
      <c r="P150" s="48"/>
      <c r="Q150" s="48"/>
      <c r="R150" s="48"/>
      <c r="S150" s="48"/>
      <c r="T150" s="48"/>
      <c r="U150" s="48"/>
      <c r="V150" s="48"/>
      <c r="W150" s="48"/>
      <c r="X150" s="48"/>
      <c r="Y150" s="48"/>
      <c r="Z150" s="649"/>
      <c r="AA150" s="650"/>
      <c r="AB150" s="650"/>
      <c r="AC150" s="650"/>
      <c r="AD150" s="650"/>
      <c r="AE150" s="650"/>
      <c r="AF150" s="650"/>
      <c r="AG150" s="650"/>
      <c r="AH150" s="650"/>
      <c r="AI150" s="650"/>
      <c r="AJ150" s="650"/>
      <c r="AK150" s="650"/>
      <c r="AL150" s="650"/>
      <c r="AM150" s="650"/>
      <c r="AN150" s="650"/>
      <c r="AO150" s="650"/>
      <c r="AP150" s="650"/>
      <c r="AQ150" s="650"/>
      <c r="AR150" s="650"/>
      <c r="AS150" s="650"/>
      <c r="AT150" s="650"/>
      <c r="AU150" s="650"/>
      <c r="AV150" s="651"/>
      <c r="AW150" s="353"/>
      <c r="AX150" s="353"/>
      <c r="AY150" s="353"/>
      <c r="AZ150" s="353"/>
      <c r="BA150" s="353"/>
      <c r="BB150" s="353"/>
      <c r="BC150" s="353"/>
      <c r="BD150" s="353"/>
      <c r="BE150" s="353"/>
      <c r="BF150" s="353"/>
      <c r="BG150" s="353"/>
      <c r="BH150" s="353"/>
      <c r="BI150" s="353"/>
      <c r="BJ150" s="353"/>
      <c r="BK150" s="353"/>
      <c r="BL150" s="353"/>
    </row>
    <row r="151" spans="1:64" ht="14.45" customHeight="1" thickBot="1">
      <c r="A151" s="735"/>
      <c r="B151" s="261">
        <v>49200</v>
      </c>
      <c r="C151" s="38" t="s">
        <v>126</v>
      </c>
      <c r="D151" s="661">
        <v>10000</v>
      </c>
      <c r="E151" s="50">
        <v>10000</v>
      </c>
      <c r="F151" s="50">
        <v>15000</v>
      </c>
      <c r="G151" s="50">
        <v>7800</v>
      </c>
      <c r="H151" s="50">
        <v>6400</v>
      </c>
      <c r="I151" s="50"/>
      <c r="J151" s="50"/>
      <c r="K151" s="50"/>
      <c r="L151" s="50"/>
      <c r="M151" s="50"/>
      <c r="N151" s="50"/>
      <c r="O151" s="50"/>
      <c r="P151" s="50"/>
      <c r="Q151" s="50"/>
      <c r="R151" s="50"/>
      <c r="S151" s="50"/>
      <c r="T151" s="50"/>
      <c r="U151" s="50"/>
      <c r="V151" s="50"/>
      <c r="W151" s="50"/>
      <c r="X151" s="50"/>
      <c r="Y151" s="50"/>
      <c r="Z151" s="662"/>
      <c r="AA151" s="663"/>
      <c r="AB151" s="663"/>
      <c r="AC151" s="663"/>
      <c r="AD151" s="663"/>
      <c r="AE151" s="663"/>
      <c r="AF151" s="663"/>
      <c r="AG151" s="663"/>
      <c r="AH151" s="663"/>
      <c r="AI151" s="663"/>
      <c r="AJ151" s="663"/>
      <c r="AK151" s="663"/>
      <c r="AL151" s="663"/>
      <c r="AM151" s="663"/>
      <c r="AN151" s="663"/>
      <c r="AO151" s="663"/>
      <c r="AP151" s="663"/>
      <c r="AQ151" s="663"/>
      <c r="AR151" s="663"/>
      <c r="AS151" s="663"/>
      <c r="AT151" s="663"/>
      <c r="AU151" s="663"/>
      <c r="AV151" s="664"/>
      <c r="AW151" s="353"/>
      <c r="AX151" s="353"/>
      <c r="AY151" s="353"/>
      <c r="AZ151" s="353"/>
      <c r="BA151" s="353"/>
      <c r="BB151" s="353"/>
      <c r="BC151" s="353"/>
      <c r="BD151" s="353"/>
      <c r="BE151" s="353"/>
      <c r="BF151" s="353"/>
      <c r="BG151" s="353"/>
      <c r="BH151" s="353"/>
      <c r="BI151" s="353"/>
      <c r="BJ151" s="353"/>
      <c r="BK151" s="353"/>
      <c r="BL151" s="353"/>
    </row>
    <row r="152" spans="1:64" ht="21.95" customHeight="1" thickBot="1">
      <c r="A152" s="200" t="s">
        <v>13</v>
      </c>
      <c r="B152" s="318">
        <f>SUM(B137,B141,B143,B145,B151)-B147-B149</f>
        <v>2613060</v>
      </c>
      <c r="C152" s="76"/>
      <c r="D152" s="353"/>
      <c r="E152" s="353"/>
      <c r="F152" s="353"/>
      <c r="G152" s="353"/>
      <c r="H152" s="353"/>
      <c r="I152" s="353"/>
      <c r="J152" s="353"/>
      <c r="K152" s="353"/>
      <c r="L152" s="353"/>
      <c r="M152" s="353"/>
      <c r="N152" s="353"/>
      <c r="O152" s="353"/>
      <c r="P152" s="353"/>
      <c r="Q152" s="353"/>
      <c r="R152" s="353"/>
      <c r="S152" s="353"/>
      <c r="T152" s="353"/>
      <c r="U152" s="353"/>
      <c r="V152" s="353"/>
      <c r="W152" s="353"/>
      <c r="X152" s="353"/>
      <c r="Y152" s="353"/>
      <c r="Z152" s="353"/>
      <c r="AA152" s="353"/>
      <c r="AB152" s="353"/>
      <c r="AC152" s="353"/>
      <c r="AD152" s="353"/>
      <c r="AE152" s="353"/>
      <c r="AF152" s="353"/>
      <c r="AG152" s="353"/>
      <c r="AH152" s="353"/>
      <c r="AI152" s="353"/>
      <c r="AJ152" s="353"/>
      <c r="AK152" s="353"/>
      <c r="AL152" s="353"/>
      <c r="AM152" s="353"/>
      <c r="AN152" s="353"/>
      <c r="AO152" s="353"/>
      <c r="AP152" s="353"/>
      <c r="AQ152" s="353"/>
      <c r="AR152" s="353"/>
      <c r="AS152" s="353"/>
      <c r="AT152" s="353"/>
      <c r="AU152" s="353"/>
      <c r="AV152" s="353"/>
      <c r="AW152" s="353"/>
      <c r="AX152" s="353"/>
      <c r="AY152" s="353"/>
      <c r="AZ152" s="353"/>
      <c r="BA152" s="353"/>
      <c r="BB152" s="353"/>
      <c r="BC152" s="353"/>
      <c r="BD152" s="353"/>
      <c r="BE152" s="353"/>
      <c r="BF152" s="353"/>
      <c r="BG152" s="353"/>
      <c r="BH152" s="353"/>
      <c r="BI152" s="353"/>
      <c r="BJ152" s="353"/>
      <c r="BK152" s="353"/>
      <c r="BL152" s="353"/>
    </row>
    <row r="153" spans="1:64" ht="30" customHeight="1" thickBot="1">
      <c r="A153" s="199" t="s">
        <v>217</v>
      </c>
      <c r="B153" s="684">
        <v>1000000</v>
      </c>
      <c r="C153" s="527">
        <f>IF(B153="",0,IF(D129="Forsknings- og videnformidlingsinstitution",IF(B152=0,0,B153/B152),IF(B137=0,0,B153/B137)))</f>
        <v>0.38269308779744821</v>
      </c>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353"/>
      <c r="AF153" s="353"/>
      <c r="AG153" s="353"/>
      <c r="AH153" s="353"/>
      <c r="AI153" s="353"/>
      <c r="AJ153" s="353"/>
      <c r="AK153" s="353"/>
      <c r="AL153" s="353"/>
      <c r="AM153" s="353"/>
      <c r="AN153" s="353"/>
      <c r="AO153" s="353"/>
      <c r="AP153" s="353"/>
      <c r="AQ153" s="353"/>
      <c r="AR153" s="353"/>
      <c r="AS153" s="353"/>
      <c r="AT153" s="353"/>
      <c r="AU153" s="353"/>
      <c r="AV153" s="353"/>
      <c r="AW153" s="353"/>
      <c r="AX153" s="353"/>
      <c r="AY153" s="353"/>
      <c r="AZ153" s="353"/>
      <c r="BA153" s="353"/>
      <c r="BB153" s="353"/>
      <c r="BC153" s="353"/>
      <c r="BD153" s="353"/>
      <c r="BE153" s="353"/>
      <c r="BF153" s="353"/>
      <c r="BG153" s="353"/>
      <c r="BH153" s="353"/>
      <c r="BI153" s="353"/>
      <c r="BJ153" s="353"/>
      <c r="BK153" s="353"/>
      <c r="BL153" s="353"/>
    </row>
    <row r="154" spans="1:64" ht="21.95" customHeight="1" thickBot="1">
      <c r="A154" s="253" t="s">
        <v>339</v>
      </c>
      <c r="B154" s="377">
        <f>SUM(B152:B153)</f>
        <v>3613060</v>
      </c>
      <c r="C154" s="254"/>
      <c r="D154" s="353"/>
      <c r="E154" s="353"/>
      <c r="F154" s="353"/>
      <c r="G154" s="353"/>
      <c r="H154" s="353"/>
      <c r="I154" s="353"/>
      <c r="J154" s="353"/>
      <c r="K154" s="353"/>
      <c r="L154" s="353"/>
      <c r="M154" s="353"/>
      <c r="N154" s="353"/>
      <c r="O154" s="353"/>
      <c r="P154" s="353"/>
      <c r="Q154" s="353"/>
      <c r="R154" s="353"/>
      <c r="S154" s="353"/>
      <c r="T154" s="353"/>
      <c r="U154" s="353"/>
      <c r="V154" s="353"/>
      <c r="W154" s="353"/>
      <c r="X154" s="353"/>
      <c r="Y154" s="353"/>
      <c r="Z154" s="353"/>
      <c r="AA154" s="353"/>
      <c r="AB154" s="353"/>
      <c r="AC154" s="353"/>
      <c r="AD154" s="353"/>
      <c r="AE154" s="353"/>
      <c r="AF154" s="353"/>
      <c r="AG154" s="353"/>
      <c r="AH154" s="353"/>
      <c r="AI154" s="353"/>
      <c r="AJ154" s="353"/>
      <c r="AK154" s="353"/>
      <c r="AL154" s="353"/>
      <c r="AM154" s="353"/>
      <c r="AN154" s="353"/>
      <c r="AO154" s="353"/>
      <c r="AP154" s="353"/>
      <c r="AQ154" s="353"/>
      <c r="AR154" s="353"/>
      <c r="AS154" s="353"/>
      <c r="AT154" s="353"/>
      <c r="AU154" s="353"/>
      <c r="AV154" s="353"/>
      <c r="AW154" s="353"/>
      <c r="AX154" s="353"/>
      <c r="AY154" s="353"/>
      <c r="AZ154" s="353"/>
      <c r="BA154" s="353"/>
      <c r="BB154" s="353"/>
      <c r="BC154" s="353"/>
      <c r="BD154" s="353"/>
      <c r="BE154" s="353"/>
      <c r="BF154" s="353"/>
      <c r="BG154" s="353"/>
      <c r="BH154" s="353"/>
      <c r="BI154" s="353"/>
      <c r="BJ154" s="353"/>
      <c r="BK154" s="353"/>
      <c r="BL154" s="353"/>
    </row>
    <row r="155" spans="1:64" ht="14.1" customHeight="1">
      <c r="A155" s="353"/>
      <c r="B155" s="353"/>
      <c r="C155" s="353"/>
      <c r="D155" s="353"/>
      <c r="E155" s="353"/>
      <c r="F155" s="353"/>
      <c r="G155" s="353"/>
      <c r="H155" s="353"/>
      <c r="I155" s="353"/>
      <c r="J155" s="353"/>
      <c r="K155" s="353"/>
      <c r="L155" s="353"/>
      <c r="M155" s="353"/>
      <c r="N155" s="353"/>
      <c r="O155" s="353"/>
      <c r="P155" s="353"/>
      <c r="Q155" s="353"/>
      <c r="R155" s="353"/>
      <c r="S155" s="353"/>
      <c r="T155" s="353"/>
      <c r="U155" s="353"/>
      <c r="V155" s="353"/>
      <c r="W155" s="353"/>
      <c r="X155" s="353"/>
      <c r="Y155" s="353"/>
      <c r="Z155" s="353"/>
      <c r="AA155" s="353"/>
      <c r="AB155" s="353"/>
      <c r="AC155" s="353"/>
      <c r="AD155" s="353"/>
      <c r="AE155" s="353"/>
      <c r="AF155" s="353"/>
      <c r="AG155" s="353"/>
      <c r="AH155" s="353"/>
      <c r="AI155" s="353"/>
      <c r="AJ155" s="353"/>
      <c r="AK155" s="353"/>
      <c r="AL155" s="353"/>
      <c r="AM155" s="353"/>
      <c r="AN155" s="353"/>
      <c r="AO155" s="353"/>
      <c r="AP155" s="353"/>
      <c r="AQ155" s="353"/>
      <c r="AR155" s="353"/>
      <c r="AS155" s="353"/>
      <c r="AT155" s="353"/>
      <c r="AU155" s="353"/>
      <c r="AV155" s="353"/>
      <c r="AW155" s="353"/>
      <c r="AX155" s="353"/>
      <c r="AY155" s="353"/>
      <c r="AZ155" s="353"/>
      <c r="BA155" s="353"/>
      <c r="BB155" s="353"/>
      <c r="BC155" s="353"/>
      <c r="BD155" s="353"/>
      <c r="BE155" s="353"/>
      <c r="BF155" s="353"/>
      <c r="BG155" s="353"/>
      <c r="BH155" s="353"/>
      <c r="BI155" s="353"/>
      <c r="BJ155" s="353"/>
      <c r="BK155" s="353"/>
      <c r="BL155" s="353"/>
    </row>
    <row r="156" spans="1:64" ht="14.1" customHeight="1" thickBot="1">
      <c r="A156" s="373"/>
      <c r="B156" s="373"/>
      <c r="C156" s="353"/>
      <c r="D156" s="353"/>
      <c r="E156" s="353"/>
      <c r="F156" s="353"/>
      <c r="G156" s="353"/>
      <c r="H156" s="353"/>
      <c r="I156" s="353"/>
      <c r="J156" s="353"/>
      <c r="K156" s="353"/>
      <c r="L156" s="353"/>
      <c r="M156" s="353"/>
      <c r="N156" s="353"/>
      <c r="O156" s="353"/>
      <c r="P156" s="353"/>
      <c r="Q156" s="353"/>
      <c r="R156" s="353"/>
      <c r="S156" s="353"/>
      <c r="T156" s="353"/>
      <c r="U156" s="353"/>
      <c r="V156" s="353"/>
      <c r="W156" s="353"/>
      <c r="X156" s="353"/>
      <c r="Y156" s="353"/>
      <c r="Z156" s="353"/>
      <c r="AA156" s="353"/>
      <c r="AB156" s="353"/>
      <c r="AC156" s="353"/>
      <c r="AD156" s="353"/>
      <c r="AE156" s="353"/>
      <c r="AF156" s="353"/>
      <c r="AG156" s="353"/>
      <c r="AH156" s="353"/>
      <c r="AI156" s="353"/>
      <c r="AJ156" s="353"/>
      <c r="AK156" s="353"/>
      <c r="AL156" s="353"/>
      <c r="AM156" s="353"/>
      <c r="AN156" s="353"/>
      <c r="AO156" s="353"/>
      <c r="AP156" s="353"/>
      <c r="AQ156" s="353"/>
      <c r="AR156" s="353"/>
      <c r="AS156" s="353"/>
      <c r="AT156" s="353"/>
      <c r="AU156" s="353"/>
      <c r="AV156" s="353"/>
      <c r="AW156" s="353"/>
      <c r="AX156" s="353"/>
      <c r="AY156" s="353"/>
      <c r="AZ156" s="353"/>
      <c r="BA156" s="353"/>
      <c r="BB156" s="353"/>
      <c r="BC156" s="353"/>
      <c r="BD156" s="353"/>
      <c r="BE156" s="353"/>
      <c r="BF156" s="353"/>
      <c r="BG156" s="353"/>
      <c r="BH156" s="353"/>
      <c r="BI156" s="353"/>
      <c r="BJ156" s="353"/>
      <c r="BK156" s="353"/>
      <c r="BL156" s="353"/>
    </row>
    <row r="157" spans="1:64" ht="24.95" customHeight="1" thickTop="1" thickBot="1">
      <c r="A157" s="366" t="s">
        <v>421</v>
      </c>
      <c r="B157" s="367"/>
      <c r="C157" s="358"/>
      <c r="D157" s="368"/>
      <c r="E157" s="358"/>
      <c r="F157" s="358"/>
      <c r="G157" s="358"/>
      <c r="H157" s="358"/>
      <c r="I157" s="358"/>
      <c r="J157" s="358"/>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3"/>
      <c r="AX157" s="353"/>
      <c r="AY157" s="353"/>
      <c r="AZ157" s="353"/>
      <c r="BA157" s="353"/>
      <c r="BB157" s="353"/>
      <c r="BC157" s="353"/>
      <c r="BD157" s="353"/>
      <c r="BE157" s="353"/>
      <c r="BF157" s="353"/>
      <c r="BG157" s="353"/>
      <c r="BH157" s="353"/>
      <c r="BI157" s="353"/>
      <c r="BJ157" s="353"/>
      <c r="BK157" s="353"/>
      <c r="BL157" s="353"/>
    </row>
    <row r="158" spans="1:64" ht="35.1" customHeight="1">
      <c r="A158" s="492" t="str">
        <f>IF(B159&gt;0,"Evt. P-nummer","")</f>
        <v>Evt. P-nummer</v>
      </c>
      <c r="B158" s="512" t="s">
        <v>392</v>
      </c>
      <c r="C158" s="530" t="s">
        <v>15</v>
      </c>
      <c r="D158" s="531" t="s">
        <v>204</v>
      </c>
      <c r="E158" s="531" t="s">
        <v>113</v>
      </c>
      <c r="F158" s="532" t="s">
        <v>205</v>
      </c>
      <c r="G158" s="359"/>
      <c r="H158" s="359"/>
      <c r="I158" s="359"/>
      <c r="J158" s="359"/>
      <c r="K158" s="359"/>
      <c r="L158" s="359"/>
      <c r="M158" s="359"/>
      <c r="N158" s="359"/>
      <c r="O158" s="359"/>
      <c r="P158" s="359"/>
      <c r="Q158" s="359"/>
      <c r="R158" s="359"/>
      <c r="S158" s="359"/>
      <c r="T158" s="359"/>
      <c r="U158" s="359"/>
      <c r="V158" s="359"/>
      <c r="W158" s="359"/>
      <c r="X158" s="359"/>
      <c r="Y158" s="359"/>
      <c r="Z158" s="359"/>
      <c r="AA158" s="359"/>
      <c r="AB158" s="359"/>
      <c r="AC158" s="359"/>
      <c r="AD158" s="359"/>
      <c r="AE158" s="359"/>
      <c r="AF158" s="359"/>
      <c r="AG158" s="359"/>
      <c r="AH158" s="359"/>
      <c r="AI158" s="359"/>
      <c r="AJ158" s="359"/>
      <c r="AK158" s="359"/>
      <c r="AL158" s="359"/>
      <c r="AM158" s="359"/>
      <c r="AN158" s="359"/>
      <c r="AO158" s="359"/>
      <c r="AP158" s="359"/>
      <c r="AQ158" s="359"/>
      <c r="AR158" s="359"/>
      <c r="AS158" s="359"/>
      <c r="AT158" s="359"/>
      <c r="AU158" s="359"/>
      <c r="AV158" s="359"/>
      <c r="AW158" s="353"/>
      <c r="AX158" s="353"/>
      <c r="AY158" s="353"/>
      <c r="AZ158" s="353"/>
      <c r="BA158" s="353"/>
      <c r="BB158" s="353"/>
      <c r="BC158" s="353"/>
      <c r="BD158" s="353"/>
      <c r="BE158" s="353"/>
      <c r="BF158" s="353"/>
      <c r="BG158" s="353"/>
      <c r="BH158" s="353"/>
      <c r="BI158" s="353"/>
      <c r="BJ158" s="353"/>
      <c r="BK158" s="353"/>
      <c r="BL158" s="353"/>
    </row>
    <row r="159" spans="1:64" ht="35.1" customHeight="1" thickBot="1">
      <c r="A159" s="677">
        <v>1002354623</v>
      </c>
      <c r="B159" s="683">
        <v>10234568</v>
      </c>
      <c r="C159" s="667" t="s">
        <v>473</v>
      </c>
      <c r="D159" s="668" t="s">
        <v>474</v>
      </c>
      <c r="E159" s="668" t="s">
        <v>397</v>
      </c>
      <c r="F159" s="669" t="s">
        <v>95</v>
      </c>
      <c r="G159" s="353"/>
      <c r="H159" s="353"/>
      <c r="I159" s="353"/>
      <c r="J159" s="353"/>
      <c r="K159" s="353"/>
      <c r="L159" s="353"/>
      <c r="M159" s="353"/>
      <c r="N159" s="353"/>
      <c r="O159" s="353"/>
      <c r="P159" s="353"/>
      <c r="Q159" s="353"/>
      <c r="R159" s="353"/>
      <c r="S159" s="353"/>
      <c r="T159" s="353"/>
      <c r="U159" s="353"/>
      <c r="V159" s="353"/>
      <c r="W159" s="353"/>
      <c r="X159" s="353"/>
      <c r="Y159" s="353"/>
      <c r="Z159" s="353"/>
      <c r="AA159" s="353"/>
      <c r="AB159" s="353"/>
      <c r="AC159" s="353"/>
      <c r="AD159" s="353"/>
      <c r="AE159" s="353"/>
      <c r="AF159" s="353"/>
      <c r="AG159" s="353"/>
      <c r="AH159" s="353"/>
      <c r="AI159" s="353"/>
      <c r="AJ159" s="353"/>
      <c r="AK159" s="353"/>
      <c r="AL159" s="353"/>
      <c r="AM159" s="353"/>
      <c r="AN159" s="353"/>
      <c r="AO159" s="353"/>
      <c r="AP159" s="353"/>
      <c r="AQ159" s="353"/>
      <c r="AR159" s="353"/>
      <c r="AS159" s="353"/>
      <c r="AT159" s="353"/>
      <c r="AU159" s="353"/>
      <c r="AV159" s="353"/>
      <c r="AW159" s="353"/>
      <c r="AX159" s="353"/>
      <c r="AY159" s="353"/>
      <c r="AZ159" s="353"/>
      <c r="BA159" s="353"/>
      <c r="BB159" s="353"/>
      <c r="BC159" s="353"/>
      <c r="BD159" s="353"/>
      <c r="BE159" s="353"/>
      <c r="BF159" s="353"/>
      <c r="BG159" s="353"/>
      <c r="BH159" s="353"/>
      <c r="BI159" s="353"/>
      <c r="BJ159" s="353"/>
      <c r="BK159" s="353"/>
      <c r="BL159" s="353"/>
    </row>
    <row r="160" spans="1:64" ht="35.1" customHeight="1">
      <c r="A160" s="528" t="s">
        <v>210</v>
      </c>
      <c r="B160" s="529" t="s">
        <v>406</v>
      </c>
      <c r="C160" s="750"/>
      <c r="D160" s="533" t="s">
        <v>401</v>
      </c>
      <c r="E160" s="533" t="str">
        <f>IF(D161="Ja","Privat finansiering","")</f>
        <v/>
      </c>
      <c r="F160" s="536" t="str">
        <f>IF(D161="Ja","Offentlig finansiering","")</f>
        <v/>
      </c>
      <c r="G160" s="353"/>
      <c r="H160" s="353"/>
      <c r="I160" s="353"/>
      <c r="J160" s="353"/>
      <c r="K160" s="353"/>
      <c r="L160" s="353"/>
      <c r="M160" s="353"/>
      <c r="N160" s="353"/>
      <c r="O160" s="353"/>
      <c r="P160" s="353"/>
      <c r="Q160" s="353"/>
      <c r="R160" s="353"/>
      <c r="S160" s="353"/>
      <c r="T160" s="353"/>
      <c r="U160" s="353"/>
      <c r="V160" s="353"/>
      <c r="W160" s="353"/>
      <c r="X160" s="353"/>
      <c r="Y160" s="353"/>
      <c r="Z160" s="353"/>
      <c r="AA160" s="353"/>
      <c r="AB160" s="353"/>
      <c r="AC160" s="353"/>
      <c r="AD160" s="353"/>
      <c r="AE160" s="353"/>
      <c r="AF160" s="353"/>
      <c r="AG160" s="353"/>
      <c r="AH160" s="353"/>
      <c r="AI160" s="353"/>
      <c r="AJ160" s="353"/>
      <c r="AK160" s="353"/>
      <c r="AL160" s="353"/>
      <c r="AM160" s="353"/>
      <c r="AN160" s="353"/>
      <c r="AO160" s="353"/>
      <c r="AP160" s="353"/>
      <c r="AQ160" s="353"/>
      <c r="AR160" s="353"/>
      <c r="AS160" s="353"/>
      <c r="AT160" s="353"/>
      <c r="AU160" s="353"/>
      <c r="AV160" s="353"/>
      <c r="AW160" s="353"/>
      <c r="AX160" s="353"/>
      <c r="AY160" s="353"/>
      <c r="AZ160" s="353"/>
      <c r="BA160" s="353"/>
      <c r="BB160" s="353"/>
      <c r="BC160" s="353"/>
      <c r="BD160" s="353"/>
      <c r="BE160" s="353"/>
      <c r="BF160" s="353"/>
      <c r="BG160" s="353"/>
      <c r="BH160" s="353"/>
      <c r="BI160" s="353"/>
      <c r="BJ160" s="353"/>
      <c r="BK160" s="353"/>
      <c r="BL160" s="353"/>
    </row>
    <row r="161" spans="1:64" ht="35.1" customHeight="1" thickBot="1">
      <c r="A161" s="335" t="s">
        <v>429</v>
      </c>
      <c r="B161" s="519" t="s">
        <v>429</v>
      </c>
      <c r="C161" s="751"/>
      <c r="D161" s="670"/>
      <c r="E161" s="685"/>
      <c r="F161" s="686"/>
      <c r="G161" s="353"/>
      <c r="H161" s="353"/>
      <c r="I161" s="353"/>
      <c r="J161" s="353"/>
      <c r="K161" s="353"/>
      <c r="L161" s="353"/>
      <c r="M161" s="353"/>
      <c r="N161" s="353"/>
      <c r="O161" s="353"/>
      <c r="P161" s="353"/>
      <c r="Q161" s="353"/>
      <c r="R161" s="353"/>
      <c r="S161" s="353"/>
      <c r="T161" s="353"/>
      <c r="U161" s="353"/>
      <c r="V161" s="353"/>
      <c r="W161" s="353"/>
      <c r="X161" s="353"/>
      <c r="Y161" s="353"/>
      <c r="Z161" s="353"/>
      <c r="AA161" s="353"/>
      <c r="AB161" s="353"/>
      <c r="AC161" s="353"/>
      <c r="AD161" s="353"/>
      <c r="AE161" s="353"/>
      <c r="AF161" s="353"/>
      <c r="AG161" s="353"/>
      <c r="AH161" s="353"/>
      <c r="AI161" s="353"/>
      <c r="AJ161" s="353"/>
      <c r="AK161" s="353"/>
      <c r="AL161" s="353"/>
      <c r="AM161" s="353"/>
      <c r="AN161" s="353"/>
      <c r="AO161" s="353"/>
      <c r="AP161" s="353"/>
      <c r="AQ161" s="353"/>
      <c r="AR161" s="353"/>
      <c r="AS161" s="353"/>
      <c r="AT161" s="353"/>
      <c r="AU161" s="353"/>
      <c r="AV161" s="353"/>
      <c r="AW161" s="353"/>
      <c r="AX161" s="353"/>
      <c r="AY161" s="353"/>
      <c r="AZ161" s="353"/>
      <c r="BA161" s="353"/>
      <c r="BB161" s="353"/>
      <c r="BC161" s="353"/>
      <c r="BD161" s="353"/>
      <c r="BE161" s="353"/>
      <c r="BF161" s="353"/>
      <c r="BG161" s="353"/>
      <c r="BH161" s="353"/>
      <c r="BI161" s="353"/>
      <c r="BJ161" s="353"/>
      <c r="BK161" s="353"/>
      <c r="BL161" s="353"/>
    </row>
    <row r="162" spans="1:64" ht="14.1" customHeight="1">
      <c r="A162" s="353"/>
      <c r="B162" s="353"/>
      <c r="C162" s="353"/>
      <c r="D162" s="353"/>
      <c r="E162" s="353"/>
      <c r="F162" s="353"/>
      <c r="G162" s="353"/>
      <c r="H162" s="353"/>
      <c r="I162" s="353"/>
      <c r="J162" s="353"/>
      <c r="K162" s="353"/>
      <c r="L162" s="353"/>
      <c r="M162" s="353"/>
      <c r="N162" s="353"/>
      <c r="O162" s="353"/>
      <c r="P162" s="353"/>
      <c r="Q162" s="353"/>
      <c r="R162" s="353"/>
      <c r="S162" s="353"/>
      <c r="T162" s="353"/>
      <c r="U162" s="353"/>
      <c r="V162" s="353"/>
      <c r="W162" s="353"/>
      <c r="X162" s="353"/>
      <c r="Y162" s="353"/>
      <c r="Z162" s="353"/>
      <c r="AA162" s="353"/>
      <c r="AB162" s="353"/>
      <c r="AC162" s="353"/>
      <c r="AD162" s="353"/>
      <c r="AE162" s="353"/>
      <c r="AF162" s="353"/>
      <c r="AG162" s="353"/>
      <c r="AH162" s="353"/>
      <c r="AI162" s="353"/>
      <c r="AJ162" s="353"/>
      <c r="AK162" s="353"/>
      <c r="AL162" s="353"/>
      <c r="AM162" s="353"/>
      <c r="AN162" s="353"/>
      <c r="AO162" s="353"/>
      <c r="AP162" s="353"/>
      <c r="AQ162" s="353"/>
      <c r="AR162" s="353"/>
      <c r="AS162" s="353"/>
      <c r="AT162" s="353"/>
      <c r="AU162" s="353"/>
      <c r="AV162" s="353"/>
      <c r="AW162" s="353"/>
      <c r="AX162" s="353"/>
      <c r="AY162" s="353"/>
      <c r="AZ162" s="353"/>
      <c r="BA162" s="353"/>
      <c r="BB162" s="353"/>
      <c r="BC162" s="353"/>
      <c r="BD162" s="353"/>
      <c r="BE162" s="353"/>
      <c r="BF162" s="353"/>
      <c r="BG162" s="353"/>
      <c r="BH162" s="353"/>
      <c r="BI162" s="353"/>
      <c r="BJ162" s="353"/>
      <c r="BK162" s="353"/>
      <c r="BL162" s="353"/>
    </row>
    <row r="163" spans="1:64" ht="15.75" customHeight="1" thickBot="1">
      <c r="A163" s="354" t="s">
        <v>431</v>
      </c>
      <c r="B163" s="354" t="s">
        <v>203</v>
      </c>
      <c r="C163" s="372" t="s">
        <v>123</v>
      </c>
      <c r="D163" s="370" t="s">
        <v>127</v>
      </c>
      <c r="E163" s="370" t="s">
        <v>128</v>
      </c>
      <c r="F163" s="370" t="s">
        <v>129</v>
      </c>
      <c r="G163" s="370" t="s">
        <v>130</v>
      </c>
      <c r="H163" s="370" t="s">
        <v>131</v>
      </c>
      <c r="I163" s="370" t="s">
        <v>132</v>
      </c>
      <c r="J163" s="370" t="s">
        <v>133</v>
      </c>
      <c r="K163" s="370" t="s">
        <v>134</v>
      </c>
      <c r="L163" s="370" t="s">
        <v>135</v>
      </c>
      <c r="M163" s="370" t="s">
        <v>136</v>
      </c>
      <c r="N163" s="370" t="s">
        <v>137</v>
      </c>
      <c r="O163" s="370" t="s">
        <v>138</v>
      </c>
      <c r="P163" s="370" t="s">
        <v>139</v>
      </c>
      <c r="Q163" s="370" t="s">
        <v>140</v>
      </c>
      <c r="R163" s="370" t="s">
        <v>141</v>
      </c>
      <c r="S163" s="370" t="s">
        <v>142</v>
      </c>
      <c r="T163" s="370" t="s">
        <v>143</v>
      </c>
      <c r="U163" s="370" t="s">
        <v>144</v>
      </c>
      <c r="V163" s="370" t="s">
        <v>145</v>
      </c>
      <c r="W163" s="370" t="s">
        <v>146</v>
      </c>
      <c r="X163" s="370" t="s">
        <v>147</v>
      </c>
      <c r="Y163" s="370" t="s">
        <v>148</v>
      </c>
      <c r="Z163" s="404" t="s">
        <v>155</v>
      </c>
      <c r="AA163" s="353"/>
      <c r="AB163" s="353"/>
      <c r="AC163" s="353"/>
      <c r="AD163" s="353"/>
      <c r="AE163" s="353"/>
      <c r="AF163" s="353"/>
      <c r="AG163" s="353"/>
      <c r="AH163" s="353"/>
      <c r="AI163" s="353"/>
      <c r="AJ163" s="353"/>
      <c r="AK163" s="353"/>
      <c r="AL163" s="353"/>
      <c r="AM163" s="353"/>
      <c r="AN163" s="353"/>
      <c r="AO163" s="353"/>
      <c r="AP163" s="353"/>
      <c r="AQ163" s="353"/>
      <c r="AR163" s="353"/>
      <c r="AS163" s="353"/>
      <c r="AT163" s="353"/>
      <c r="AU163" s="353"/>
      <c r="AV163" s="353"/>
      <c r="AW163" s="353"/>
      <c r="AX163" s="353"/>
      <c r="AY163" s="353"/>
      <c r="AZ163" s="353"/>
      <c r="BA163" s="353"/>
      <c r="BB163" s="353"/>
      <c r="BC163" s="353"/>
      <c r="BD163" s="353"/>
      <c r="BE163" s="353"/>
      <c r="BF163" s="353"/>
      <c r="BG163" s="353"/>
      <c r="BH163" s="353"/>
      <c r="BI163" s="353"/>
      <c r="BJ163" s="353"/>
      <c r="BK163" s="353"/>
      <c r="BL163" s="353"/>
    </row>
    <row r="164" spans="1:64" ht="50.1" customHeight="1">
      <c r="A164" s="736" t="s">
        <v>54</v>
      </c>
      <c r="B164" s="262"/>
      <c r="C164" s="46" t="s">
        <v>124</v>
      </c>
      <c r="D164" s="48"/>
      <c r="E164" s="48"/>
      <c r="F164" s="48"/>
      <c r="G164" s="48"/>
      <c r="H164" s="48"/>
      <c r="I164" s="48"/>
      <c r="J164" s="48"/>
      <c r="K164" s="48"/>
      <c r="L164" s="48"/>
      <c r="M164" s="48"/>
      <c r="N164" s="48"/>
      <c r="O164" s="48"/>
      <c r="P164" s="48"/>
      <c r="Q164" s="48"/>
      <c r="R164" s="48"/>
      <c r="S164" s="48"/>
      <c r="T164" s="48"/>
      <c r="U164" s="48"/>
      <c r="V164" s="48"/>
      <c r="W164" s="48"/>
      <c r="X164" s="48"/>
      <c r="Y164" s="48"/>
      <c r="Z164" s="646"/>
      <c r="AA164" s="647"/>
      <c r="AB164" s="647"/>
      <c r="AC164" s="647"/>
      <c r="AD164" s="647"/>
      <c r="AE164" s="647"/>
      <c r="AF164" s="647"/>
      <c r="AG164" s="647"/>
      <c r="AH164" s="647"/>
      <c r="AI164" s="647"/>
      <c r="AJ164" s="647"/>
      <c r="AK164" s="647"/>
      <c r="AL164" s="647"/>
      <c r="AM164" s="647"/>
      <c r="AN164" s="647"/>
      <c r="AO164" s="647"/>
      <c r="AP164" s="647"/>
      <c r="AQ164" s="647"/>
      <c r="AR164" s="647"/>
      <c r="AS164" s="647"/>
      <c r="AT164" s="647"/>
      <c r="AU164" s="647"/>
      <c r="AV164" s="648"/>
      <c r="AW164" s="353"/>
      <c r="AX164" s="353"/>
      <c r="AY164" s="353"/>
      <c r="AZ164" s="353"/>
      <c r="BA164" s="353"/>
      <c r="BB164" s="353"/>
      <c r="BC164" s="353"/>
      <c r="BD164" s="353"/>
      <c r="BE164" s="353"/>
      <c r="BF164" s="353"/>
      <c r="BG164" s="353"/>
      <c r="BH164" s="353"/>
      <c r="BI164" s="353"/>
      <c r="BJ164" s="353"/>
      <c r="BK164" s="353"/>
      <c r="BL164" s="353"/>
    </row>
    <row r="165" spans="1:64" ht="14.45" customHeight="1">
      <c r="A165" s="738"/>
      <c r="B165" s="255"/>
      <c r="C165" s="37" t="s">
        <v>125</v>
      </c>
      <c r="D165" s="47">
        <v>350</v>
      </c>
      <c r="E165" s="47">
        <v>350</v>
      </c>
      <c r="F165" s="47">
        <v>350</v>
      </c>
      <c r="G165" s="47">
        <v>350</v>
      </c>
      <c r="H165" s="47"/>
      <c r="I165" s="47"/>
      <c r="J165" s="47"/>
      <c r="K165" s="47"/>
      <c r="L165" s="47"/>
      <c r="M165" s="47"/>
      <c r="N165" s="47"/>
      <c r="O165" s="47"/>
      <c r="P165" s="47"/>
      <c r="Q165" s="47"/>
      <c r="R165" s="47"/>
      <c r="S165" s="47"/>
      <c r="T165" s="47"/>
      <c r="U165" s="47"/>
      <c r="V165" s="47"/>
      <c r="W165" s="47"/>
      <c r="X165" s="47"/>
      <c r="Y165" s="47"/>
      <c r="Z165" s="649"/>
      <c r="AA165" s="650"/>
      <c r="AB165" s="650"/>
      <c r="AC165" s="650"/>
      <c r="AD165" s="650"/>
      <c r="AE165" s="650"/>
      <c r="AF165" s="650"/>
      <c r="AG165" s="650"/>
      <c r="AH165" s="650"/>
      <c r="AI165" s="650"/>
      <c r="AJ165" s="650"/>
      <c r="AK165" s="650"/>
      <c r="AL165" s="650"/>
      <c r="AM165" s="650"/>
      <c r="AN165" s="650"/>
      <c r="AO165" s="650"/>
      <c r="AP165" s="650"/>
      <c r="AQ165" s="650"/>
      <c r="AR165" s="650"/>
      <c r="AS165" s="650"/>
      <c r="AT165" s="650"/>
      <c r="AU165" s="650"/>
      <c r="AV165" s="651"/>
      <c r="AW165" s="353"/>
      <c r="AX165" s="353"/>
      <c r="AY165" s="353"/>
      <c r="AZ165" s="353"/>
      <c r="BA165" s="353"/>
      <c r="BB165" s="353"/>
      <c r="BC165" s="353"/>
      <c r="BD165" s="353"/>
      <c r="BE165" s="353"/>
      <c r="BF165" s="353"/>
      <c r="BG165" s="353"/>
      <c r="BH165" s="353"/>
      <c r="BI165" s="353"/>
      <c r="BJ165" s="353"/>
      <c r="BK165" s="353"/>
      <c r="BL165" s="353"/>
    </row>
    <row r="166" spans="1:64" ht="14.45" customHeight="1" thickBot="1">
      <c r="A166" s="738"/>
      <c r="B166" s="256" t="s">
        <v>492</v>
      </c>
      <c r="C166" s="37" t="s">
        <v>9</v>
      </c>
      <c r="D166" s="47">
        <v>900</v>
      </c>
      <c r="E166" s="47">
        <v>1642</v>
      </c>
      <c r="F166" s="47">
        <v>780</v>
      </c>
      <c r="G166" s="47">
        <v>550</v>
      </c>
      <c r="H166" s="47"/>
      <c r="I166" s="47"/>
      <c r="J166" s="47"/>
      <c r="K166" s="47"/>
      <c r="L166" s="47"/>
      <c r="M166" s="47"/>
      <c r="N166" s="47"/>
      <c r="O166" s="47"/>
      <c r="P166" s="47"/>
      <c r="Q166" s="47"/>
      <c r="R166" s="47"/>
      <c r="S166" s="47"/>
      <c r="T166" s="47"/>
      <c r="U166" s="47"/>
      <c r="V166" s="47"/>
      <c r="W166" s="47"/>
      <c r="X166" s="47"/>
      <c r="Y166" s="47"/>
      <c r="Z166" s="649"/>
      <c r="AA166" s="650"/>
      <c r="AB166" s="650"/>
      <c r="AC166" s="650"/>
      <c r="AD166" s="650"/>
      <c r="AE166" s="650"/>
      <c r="AF166" s="650"/>
      <c r="AG166" s="650"/>
      <c r="AH166" s="650"/>
      <c r="AI166" s="650"/>
      <c r="AJ166" s="650"/>
      <c r="AK166" s="650"/>
      <c r="AL166" s="650"/>
      <c r="AM166" s="650"/>
      <c r="AN166" s="650"/>
      <c r="AO166" s="650"/>
      <c r="AP166" s="650"/>
      <c r="AQ166" s="650"/>
      <c r="AR166" s="650"/>
      <c r="AS166" s="650"/>
      <c r="AT166" s="650"/>
      <c r="AU166" s="650"/>
      <c r="AV166" s="651"/>
      <c r="AW166" s="353"/>
      <c r="AX166" s="353"/>
      <c r="AY166" s="353"/>
      <c r="AZ166" s="353"/>
      <c r="BA166" s="353"/>
      <c r="BB166" s="353"/>
      <c r="BC166" s="353"/>
      <c r="BD166" s="353"/>
      <c r="BE166" s="353"/>
      <c r="BF166" s="353"/>
      <c r="BG166" s="353"/>
      <c r="BH166" s="353"/>
      <c r="BI166" s="353"/>
      <c r="BJ166" s="353"/>
      <c r="BK166" s="353"/>
      <c r="BL166" s="353"/>
    </row>
    <row r="167" spans="1:64" ht="14.45" customHeight="1" thickBot="1">
      <c r="A167" s="737"/>
      <c r="B167" s="257">
        <v>1355200</v>
      </c>
      <c r="C167" s="38" t="s">
        <v>126</v>
      </c>
      <c r="D167" s="52">
        <f>IF(D165*D166=0,"",(D165*D166))</f>
        <v>315000</v>
      </c>
      <c r="E167" s="52">
        <f t="shared" ref="E167:AV167" si="10">IF(E165*E166=0,"",(E165*E166))</f>
        <v>574700</v>
      </c>
      <c r="F167" s="52">
        <f t="shared" si="10"/>
        <v>273000</v>
      </c>
      <c r="G167" s="52">
        <f t="shared" si="10"/>
        <v>192500</v>
      </c>
      <c r="H167" s="52" t="str">
        <f t="shared" si="10"/>
        <v/>
      </c>
      <c r="I167" s="52" t="str">
        <f t="shared" si="10"/>
        <v/>
      </c>
      <c r="J167" s="52" t="str">
        <f t="shared" si="10"/>
        <v/>
      </c>
      <c r="K167" s="52" t="str">
        <f t="shared" si="10"/>
        <v/>
      </c>
      <c r="L167" s="52" t="str">
        <f t="shared" si="10"/>
        <v/>
      </c>
      <c r="M167" s="52" t="str">
        <f t="shared" si="10"/>
        <v/>
      </c>
      <c r="N167" s="52" t="str">
        <f t="shared" si="10"/>
        <v/>
      </c>
      <c r="O167" s="52" t="str">
        <f t="shared" si="10"/>
        <v/>
      </c>
      <c r="P167" s="52" t="str">
        <f t="shared" si="10"/>
        <v/>
      </c>
      <c r="Q167" s="52" t="str">
        <f t="shared" si="10"/>
        <v/>
      </c>
      <c r="R167" s="52" t="str">
        <f t="shared" si="10"/>
        <v/>
      </c>
      <c r="S167" s="52" t="str">
        <f t="shared" si="10"/>
        <v/>
      </c>
      <c r="T167" s="52" t="str">
        <f t="shared" si="10"/>
        <v/>
      </c>
      <c r="U167" s="52" t="str">
        <f t="shared" si="10"/>
        <v/>
      </c>
      <c r="V167" s="52" t="str">
        <f t="shared" si="10"/>
        <v/>
      </c>
      <c r="W167" s="52" t="str">
        <f t="shared" si="10"/>
        <v/>
      </c>
      <c r="X167" s="52" t="str">
        <f t="shared" si="10"/>
        <v/>
      </c>
      <c r="Y167" s="52" t="str">
        <f t="shared" si="10"/>
        <v/>
      </c>
      <c r="Z167" s="65" t="str">
        <f t="shared" si="10"/>
        <v/>
      </c>
      <c r="AA167" s="66" t="str">
        <f t="shared" si="10"/>
        <v/>
      </c>
      <c r="AB167" s="66" t="str">
        <f t="shared" si="10"/>
        <v/>
      </c>
      <c r="AC167" s="66" t="str">
        <f t="shared" si="10"/>
        <v/>
      </c>
      <c r="AD167" s="66" t="str">
        <f t="shared" si="10"/>
        <v/>
      </c>
      <c r="AE167" s="66" t="str">
        <f t="shared" si="10"/>
        <v/>
      </c>
      <c r="AF167" s="66" t="str">
        <f t="shared" si="10"/>
        <v/>
      </c>
      <c r="AG167" s="66" t="str">
        <f t="shared" si="10"/>
        <v/>
      </c>
      <c r="AH167" s="66" t="str">
        <f t="shared" si="10"/>
        <v/>
      </c>
      <c r="AI167" s="66" t="str">
        <f t="shared" si="10"/>
        <v/>
      </c>
      <c r="AJ167" s="66" t="str">
        <f t="shared" si="10"/>
        <v/>
      </c>
      <c r="AK167" s="66" t="str">
        <f t="shared" si="10"/>
        <v/>
      </c>
      <c r="AL167" s="66" t="str">
        <f t="shared" si="10"/>
        <v/>
      </c>
      <c r="AM167" s="66" t="str">
        <f t="shared" si="10"/>
        <v/>
      </c>
      <c r="AN167" s="66" t="str">
        <f t="shared" si="10"/>
        <v/>
      </c>
      <c r="AO167" s="66" t="str">
        <f t="shared" si="10"/>
        <v/>
      </c>
      <c r="AP167" s="66" t="str">
        <f t="shared" si="10"/>
        <v/>
      </c>
      <c r="AQ167" s="66" t="str">
        <f t="shared" si="10"/>
        <v/>
      </c>
      <c r="AR167" s="66" t="str">
        <f t="shared" si="10"/>
        <v/>
      </c>
      <c r="AS167" s="66" t="str">
        <f t="shared" si="10"/>
        <v/>
      </c>
      <c r="AT167" s="66" t="str">
        <f t="shared" si="10"/>
        <v/>
      </c>
      <c r="AU167" s="66" t="str">
        <f t="shared" si="10"/>
        <v/>
      </c>
      <c r="AV167" s="67" t="str">
        <f t="shared" si="10"/>
        <v/>
      </c>
      <c r="AW167" s="353"/>
      <c r="AX167" s="353"/>
      <c r="AY167" s="353"/>
      <c r="AZ167" s="353"/>
      <c r="BA167" s="353"/>
      <c r="BB167" s="353"/>
      <c r="BC167" s="353"/>
      <c r="BD167" s="353"/>
      <c r="BE167" s="353"/>
      <c r="BF167" s="353"/>
      <c r="BG167" s="353"/>
      <c r="BH167" s="353"/>
      <c r="BI167" s="353"/>
      <c r="BJ167" s="353"/>
      <c r="BK167" s="353"/>
      <c r="BL167" s="353"/>
    </row>
    <row r="168" spans="1:64" ht="50.1" customHeight="1">
      <c r="A168" s="738" t="s">
        <v>3</v>
      </c>
      <c r="B168" s="258"/>
      <c r="C168" s="41" t="s">
        <v>124</v>
      </c>
      <c r="D168" s="672"/>
      <c r="E168" s="49"/>
      <c r="F168" s="49"/>
      <c r="G168" s="49"/>
      <c r="H168" s="49"/>
      <c r="I168" s="49"/>
      <c r="J168" s="49"/>
      <c r="K168" s="49"/>
      <c r="L168" s="49"/>
      <c r="M168" s="49"/>
      <c r="N168" s="49"/>
      <c r="O168" s="49"/>
      <c r="P168" s="49"/>
      <c r="Q168" s="49"/>
      <c r="R168" s="49"/>
      <c r="S168" s="49"/>
      <c r="T168" s="49"/>
      <c r="U168" s="49"/>
      <c r="V168" s="49"/>
      <c r="W168" s="49"/>
      <c r="X168" s="49"/>
      <c r="Y168" s="49"/>
      <c r="Z168" s="649"/>
      <c r="AA168" s="650"/>
      <c r="AB168" s="650"/>
      <c r="AC168" s="650"/>
      <c r="AD168" s="650"/>
      <c r="AE168" s="650"/>
      <c r="AF168" s="650"/>
      <c r="AG168" s="650"/>
      <c r="AH168" s="650"/>
      <c r="AI168" s="650"/>
      <c r="AJ168" s="650"/>
      <c r="AK168" s="650"/>
      <c r="AL168" s="650"/>
      <c r="AM168" s="650"/>
      <c r="AN168" s="650"/>
      <c r="AO168" s="650"/>
      <c r="AP168" s="650"/>
      <c r="AQ168" s="650"/>
      <c r="AR168" s="650"/>
      <c r="AS168" s="650"/>
      <c r="AT168" s="650"/>
      <c r="AU168" s="650"/>
      <c r="AV168" s="651"/>
      <c r="AW168" s="353"/>
      <c r="AX168" s="353"/>
      <c r="AY168" s="353"/>
      <c r="AZ168" s="353"/>
      <c r="BA168" s="353"/>
      <c r="BB168" s="353"/>
      <c r="BC168" s="353"/>
      <c r="BD168" s="353"/>
      <c r="BE168" s="353"/>
      <c r="BF168" s="353"/>
      <c r="BG168" s="353"/>
      <c r="BH168" s="353"/>
      <c r="BI168" s="353"/>
      <c r="BJ168" s="353"/>
      <c r="BK168" s="353"/>
      <c r="BL168" s="353"/>
    </row>
    <row r="169" spans="1:64" ht="14.45" customHeight="1">
      <c r="A169" s="738"/>
      <c r="B169" s="259"/>
      <c r="C169" s="37" t="s">
        <v>125</v>
      </c>
      <c r="D169" s="47">
        <v>750</v>
      </c>
      <c r="E169" s="47">
        <v>970</v>
      </c>
      <c r="F169" s="47"/>
      <c r="G169" s="47"/>
      <c r="H169" s="47"/>
      <c r="I169" s="47"/>
      <c r="J169" s="47"/>
      <c r="K169" s="47"/>
      <c r="L169" s="47"/>
      <c r="M169" s="47"/>
      <c r="N169" s="47"/>
      <c r="O169" s="47"/>
      <c r="P169" s="47"/>
      <c r="Q169" s="47"/>
      <c r="R169" s="47"/>
      <c r="S169" s="47"/>
      <c r="T169" s="47"/>
      <c r="U169" s="47"/>
      <c r="V169" s="47"/>
      <c r="W169" s="47"/>
      <c r="X169" s="47"/>
      <c r="Y169" s="47"/>
      <c r="Z169" s="649"/>
      <c r="AA169" s="650"/>
      <c r="AB169" s="650"/>
      <c r="AC169" s="650"/>
      <c r="AD169" s="650"/>
      <c r="AE169" s="650"/>
      <c r="AF169" s="650"/>
      <c r="AG169" s="650"/>
      <c r="AH169" s="650"/>
      <c r="AI169" s="650"/>
      <c r="AJ169" s="650"/>
      <c r="AK169" s="650"/>
      <c r="AL169" s="650"/>
      <c r="AM169" s="650"/>
      <c r="AN169" s="650"/>
      <c r="AO169" s="650"/>
      <c r="AP169" s="650"/>
      <c r="AQ169" s="650"/>
      <c r="AR169" s="650"/>
      <c r="AS169" s="650"/>
      <c r="AT169" s="650"/>
      <c r="AU169" s="650"/>
      <c r="AV169" s="651"/>
      <c r="AW169" s="353"/>
      <c r="AX169" s="353"/>
      <c r="AY169" s="353"/>
      <c r="AZ169" s="353"/>
      <c r="BA169" s="353"/>
      <c r="BB169" s="353"/>
      <c r="BC169" s="353"/>
      <c r="BD169" s="353"/>
      <c r="BE169" s="353"/>
      <c r="BF169" s="353"/>
      <c r="BG169" s="353"/>
      <c r="BH169" s="353"/>
      <c r="BI169" s="353"/>
      <c r="BJ169" s="353"/>
      <c r="BK169" s="353"/>
      <c r="BL169" s="353"/>
    </row>
    <row r="170" spans="1:64" ht="14.45" customHeight="1">
      <c r="A170" s="738"/>
      <c r="B170" s="259"/>
      <c r="C170" s="37" t="s">
        <v>9</v>
      </c>
      <c r="D170" s="47">
        <v>75</v>
      </c>
      <c r="E170" s="47">
        <v>50</v>
      </c>
      <c r="F170" s="47"/>
      <c r="G170" s="47"/>
      <c r="H170" s="47"/>
      <c r="I170" s="47"/>
      <c r="J170" s="47"/>
      <c r="K170" s="47"/>
      <c r="L170" s="47"/>
      <c r="M170" s="47"/>
      <c r="N170" s="47"/>
      <c r="O170" s="47"/>
      <c r="P170" s="47"/>
      <c r="Q170" s="47"/>
      <c r="R170" s="47"/>
      <c r="S170" s="47"/>
      <c r="T170" s="47"/>
      <c r="U170" s="47"/>
      <c r="V170" s="47"/>
      <c r="W170" s="47"/>
      <c r="X170" s="47"/>
      <c r="Y170" s="47"/>
      <c r="Z170" s="649"/>
      <c r="AA170" s="650"/>
      <c r="AB170" s="650"/>
      <c r="AC170" s="650"/>
      <c r="AD170" s="650"/>
      <c r="AE170" s="650"/>
      <c r="AF170" s="650"/>
      <c r="AG170" s="650"/>
      <c r="AH170" s="650"/>
      <c r="AI170" s="650"/>
      <c r="AJ170" s="650"/>
      <c r="AK170" s="650"/>
      <c r="AL170" s="650"/>
      <c r="AM170" s="650"/>
      <c r="AN170" s="650"/>
      <c r="AO170" s="650"/>
      <c r="AP170" s="650"/>
      <c r="AQ170" s="650"/>
      <c r="AR170" s="650"/>
      <c r="AS170" s="650"/>
      <c r="AT170" s="650"/>
      <c r="AU170" s="650"/>
      <c r="AV170" s="651"/>
      <c r="AW170" s="353"/>
      <c r="AX170" s="353"/>
      <c r="AY170" s="353"/>
      <c r="AZ170" s="353"/>
      <c r="BA170" s="353"/>
      <c r="BB170" s="353"/>
      <c r="BC170" s="353"/>
      <c r="BD170" s="353"/>
      <c r="BE170" s="353"/>
      <c r="BF170" s="353"/>
      <c r="BG170" s="353"/>
      <c r="BH170" s="353"/>
      <c r="BI170" s="353"/>
      <c r="BJ170" s="353"/>
      <c r="BK170" s="353"/>
      <c r="BL170" s="353"/>
    </row>
    <row r="171" spans="1:64" ht="14.45" customHeight="1" thickBot="1">
      <c r="A171" s="738"/>
      <c r="B171" s="260">
        <v>104750</v>
      </c>
      <c r="C171" s="40" t="s">
        <v>126</v>
      </c>
      <c r="D171" s="51">
        <f t="shared" ref="D171:AV171" si="11">IF(D169*D170=0,"",(D169*D170))</f>
        <v>56250</v>
      </c>
      <c r="E171" s="51">
        <f t="shared" si="11"/>
        <v>48500</v>
      </c>
      <c r="F171" s="51" t="str">
        <f t="shared" si="11"/>
        <v/>
      </c>
      <c r="G171" s="51" t="str">
        <f t="shared" si="11"/>
        <v/>
      </c>
      <c r="H171" s="51" t="str">
        <f t="shared" si="11"/>
        <v/>
      </c>
      <c r="I171" s="51" t="str">
        <f t="shared" si="11"/>
        <v/>
      </c>
      <c r="J171" s="51" t="str">
        <f t="shared" si="11"/>
        <v/>
      </c>
      <c r="K171" s="51" t="str">
        <f t="shared" si="11"/>
        <v/>
      </c>
      <c r="L171" s="51" t="str">
        <f t="shared" si="11"/>
        <v/>
      </c>
      <c r="M171" s="51" t="str">
        <f t="shared" si="11"/>
        <v/>
      </c>
      <c r="N171" s="51" t="str">
        <f t="shared" si="11"/>
        <v/>
      </c>
      <c r="O171" s="51" t="str">
        <f t="shared" si="11"/>
        <v/>
      </c>
      <c r="P171" s="51" t="str">
        <f t="shared" si="11"/>
        <v/>
      </c>
      <c r="Q171" s="51" t="str">
        <f t="shared" si="11"/>
        <v/>
      </c>
      <c r="R171" s="51" t="str">
        <f t="shared" si="11"/>
        <v/>
      </c>
      <c r="S171" s="51" t="str">
        <f t="shared" si="11"/>
        <v/>
      </c>
      <c r="T171" s="51" t="str">
        <f t="shared" si="11"/>
        <v/>
      </c>
      <c r="U171" s="51" t="str">
        <f t="shared" si="11"/>
        <v/>
      </c>
      <c r="V171" s="51" t="str">
        <f t="shared" si="11"/>
        <v/>
      </c>
      <c r="W171" s="51" t="str">
        <f t="shared" si="11"/>
        <v/>
      </c>
      <c r="X171" s="51" t="str">
        <f t="shared" si="11"/>
        <v/>
      </c>
      <c r="Y171" s="51" t="str">
        <f t="shared" si="11"/>
        <v/>
      </c>
      <c r="Z171" s="65" t="str">
        <f t="shared" si="11"/>
        <v/>
      </c>
      <c r="AA171" s="66" t="str">
        <f t="shared" si="11"/>
        <v/>
      </c>
      <c r="AB171" s="66" t="str">
        <f t="shared" si="11"/>
        <v/>
      </c>
      <c r="AC171" s="66" t="str">
        <f t="shared" si="11"/>
        <v/>
      </c>
      <c r="AD171" s="66" t="str">
        <f t="shared" si="11"/>
        <v/>
      </c>
      <c r="AE171" s="66" t="str">
        <f t="shared" si="11"/>
        <v/>
      </c>
      <c r="AF171" s="66" t="str">
        <f t="shared" si="11"/>
        <v/>
      </c>
      <c r="AG171" s="66" t="str">
        <f t="shared" si="11"/>
        <v/>
      </c>
      <c r="AH171" s="66" t="str">
        <f t="shared" si="11"/>
        <v/>
      </c>
      <c r="AI171" s="66" t="str">
        <f t="shared" si="11"/>
        <v/>
      </c>
      <c r="AJ171" s="66" t="str">
        <f t="shared" si="11"/>
        <v/>
      </c>
      <c r="AK171" s="66" t="str">
        <f t="shared" si="11"/>
        <v/>
      </c>
      <c r="AL171" s="66" t="str">
        <f t="shared" si="11"/>
        <v/>
      </c>
      <c r="AM171" s="66" t="str">
        <f t="shared" si="11"/>
        <v/>
      </c>
      <c r="AN171" s="66" t="str">
        <f t="shared" si="11"/>
        <v/>
      </c>
      <c r="AO171" s="66" t="str">
        <f t="shared" si="11"/>
        <v/>
      </c>
      <c r="AP171" s="66" t="str">
        <f t="shared" si="11"/>
        <v/>
      </c>
      <c r="AQ171" s="66" t="str">
        <f t="shared" si="11"/>
        <v/>
      </c>
      <c r="AR171" s="66" t="str">
        <f t="shared" si="11"/>
        <v/>
      </c>
      <c r="AS171" s="66" t="str">
        <f t="shared" si="11"/>
        <v/>
      </c>
      <c r="AT171" s="66" t="str">
        <f t="shared" si="11"/>
        <v/>
      </c>
      <c r="AU171" s="66" t="str">
        <f t="shared" si="11"/>
        <v/>
      </c>
      <c r="AV171" s="67" t="str">
        <f t="shared" si="11"/>
        <v/>
      </c>
      <c r="AW171" s="353"/>
      <c r="AX171" s="353"/>
      <c r="AY171" s="353"/>
      <c r="AZ171" s="353"/>
      <c r="BA171" s="353"/>
      <c r="BB171" s="353"/>
      <c r="BC171" s="353"/>
      <c r="BD171" s="353"/>
      <c r="BE171" s="353"/>
      <c r="BF171" s="353"/>
      <c r="BG171" s="353"/>
      <c r="BH171" s="353"/>
      <c r="BI171" s="353"/>
      <c r="BJ171" s="353"/>
      <c r="BK171" s="353"/>
      <c r="BL171" s="353"/>
    </row>
    <row r="172" spans="1:64" ht="50.1" customHeight="1" thickBot="1">
      <c r="A172" s="735" t="s">
        <v>56</v>
      </c>
      <c r="B172" s="258"/>
      <c r="C172" s="39" t="s">
        <v>124</v>
      </c>
      <c r="D172" s="48"/>
      <c r="E172" s="48"/>
      <c r="F172" s="48"/>
      <c r="G172" s="48"/>
      <c r="H172" s="48"/>
      <c r="I172" s="48"/>
      <c r="J172" s="48"/>
      <c r="K172" s="48"/>
      <c r="L172" s="48"/>
      <c r="M172" s="48"/>
      <c r="N172" s="48"/>
      <c r="O172" s="48"/>
      <c r="P172" s="48"/>
      <c r="Q172" s="48"/>
      <c r="R172" s="48"/>
      <c r="S172" s="48"/>
      <c r="T172" s="48"/>
      <c r="U172" s="48"/>
      <c r="V172" s="48"/>
      <c r="W172" s="48"/>
      <c r="X172" s="48"/>
      <c r="Y172" s="48"/>
      <c r="Z172" s="649"/>
      <c r="AA172" s="650"/>
      <c r="AB172" s="650"/>
      <c r="AC172" s="650"/>
      <c r="AD172" s="650"/>
      <c r="AE172" s="650"/>
      <c r="AF172" s="650"/>
      <c r="AG172" s="650"/>
      <c r="AH172" s="650"/>
      <c r="AI172" s="650"/>
      <c r="AJ172" s="650"/>
      <c r="AK172" s="650"/>
      <c r="AL172" s="650"/>
      <c r="AM172" s="650"/>
      <c r="AN172" s="650"/>
      <c r="AO172" s="650"/>
      <c r="AP172" s="650"/>
      <c r="AQ172" s="650"/>
      <c r="AR172" s="650"/>
      <c r="AS172" s="650"/>
      <c r="AT172" s="650"/>
      <c r="AU172" s="650"/>
      <c r="AV172" s="651"/>
      <c r="AW172" s="353"/>
      <c r="AX172" s="353"/>
      <c r="AY172" s="353"/>
      <c r="AZ172" s="353"/>
      <c r="BA172" s="353"/>
      <c r="BB172" s="353"/>
      <c r="BC172" s="353"/>
      <c r="BD172" s="353"/>
      <c r="BE172" s="353"/>
      <c r="BF172" s="353"/>
      <c r="BG172" s="353"/>
      <c r="BH172" s="353"/>
      <c r="BI172" s="353"/>
      <c r="BJ172" s="353"/>
      <c r="BK172" s="353"/>
      <c r="BL172" s="353"/>
    </row>
    <row r="173" spans="1:64" ht="14.45" customHeight="1" thickBot="1">
      <c r="A173" s="735"/>
      <c r="B173" s="261">
        <v>228000</v>
      </c>
      <c r="C173" s="38" t="s">
        <v>126</v>
      </c>
      <c r="D173" s="50">
        <v>45000</v>
      </c>
      <c r="E173" s="50">
        <v>8000</v>
      </c>
      <c r="F173" s="50">
        <v>95000</v>
      </c>
      <c r="G173" s="50">
        <v>80000</v>
      </c>
      <c r="H173" s="50"/>
      <c r="I173" s="50"/>
      <c r="J173" s="50"/>
      <c r="K173" s="50"/>
      <c r="L173" s="50"/>
      <c r="M173" s="50"/>
      <c r="N173" s="50"/>
      <c r="O173" s="50"/>
      <c r="P173" s="50"/>
      <c r="Q173" s="50"/>
      <c r="R173" s="50"/>
      <c r="S173" s="50"/>
      <c r="T173" s="50"/>
      <c r="U173" s="50"/>
      <c r="V173" s="50"/>
      <c r="W173" s="50"/>
      <c r="X173" s="50"/>
      <c r="Y173" s="50"/>
      <c r="Z173" s="649"/>
      <c r="AA173" s="650"/>
      <c r="AB173" s="650"/>
      <c r="AC173" s="650"/>
      <c r="AD173" s="650"/>
      <c r="AE173" s="650"/>
      <c r="AF173" s="650"/>
      <c r="AG173" s="650"/>
      <c r="AH173" s="650"/>
      <c r="AI173" s="650"/>
      <c r="AJ173" s="650"/>
      <c r="AK173" s="650"/>
      <c r="AL173" s="650"/>
      <c r="AM173" s="650"/>
      <c r="AN173" s="650"/>
      <c r="AO173" s="650"/>
      <c r="AP173" s="650"/>
      <c r="AQ173" s="650"/>
      <c r="AR173" s="650"/>
      <c r="AS173" s="650"/>
      <c r="AT173" s="650"/>
      <c r="AU173" s="650"/>
      <c r="AV173" s="651"/>
      <c r="AW173" s="353"/>
      <c r="AX173" s="353"/>
      <c r="AY173" s="353"/>
      <c r="AZ173" s="353"/>
      <c r="BA173" s="353"/>
      <c r="BB173" s="353"/>
      <c r="BC173" s="353"/>
      <c r="BD173" s="353"/>
      <c r="BE173" s="353"/>
      <c r="BF173" s="353"/>
      <c r="BG173" s="353"/>
      <c r="BH173" s="353"/>
      <c r="BI173" s="353"/>
      <c r="BJ173" s="353"/>
      <c r="BK173" s="353"/>
      <c r="BL173" s="353"/>
    </row>
    <row r="174" spans="1:64" ht="50.1" customHeight="1" thickBot="1">
      <c r="A174" s="735" t="s">
        <v>24</v>
      </c>
      <c r="B174" s="258"/>
      <c r="C174" s="39" t="s">
        <v>124</v>
      </c>
      <c r="D174" s="48"/>
      <c r="E174" s="48"/>
      <c r="F174" s="48"/>
      <c r="G174" s="48"/>
      <c r="H174" s="48"/>
      <c r="I174" s="48"/>
      <c r="J174" s="48"/>
      <c r="K174" s="48"/>
      <c r="L174" s="48"/>
      <c r="M174" s="48"/>
      <c r="N174" s="48"/>
      <c r="O174" s="48"/>
      <c r="P174" s="48"/>
      <c r="Q174" s="48"/>
      <c r="R174" s="48"/>
      <c r="S174" s="48"/>
      <c r="T174" s="48"/>
      <c r="U174" s="48"/>
      <c r="V174" s="48"/>
      <c r="W174" s="48"/>
      <c r="X174" s="48"/>
      <c r="Y174" s="48"/>
      <c r="Z174" s="649"/>
      <c r="AA174" s="650"/>
      <c r="AB174" s="650"/>
      <c r="AC174" s="650"/>
      <c r="AD174" s="650"/>
      <c r="AE174" s="650"/>
      <c r="AF174" s="650"/>
      <c r="AG174" s="650"/>
      <c r="AH174" s="650"/>
      <c r="AI174" s="650"/>
      <c r="AJ174" s="650"/>
      <c r="AK174" s="650"/>
      <c r="AL174" s="650"/>
      <c r="AM174" s="650"/>
      <c r="AN174" s="650"/>
      <c r="AO174" s="650"/>
      <c r="AP174" s="650"/>
      <c r="AQ174" s="650"/>
      <c r="AR174" s="650"/>
      <c r="AS174" s="650"/>
      <c r="AT174" s="650"/>
      <c r="AU174" s="650"/>
      <c r="AV174" s="651"/>
      <c r="AW174" s="353"/>
      <c r="AX174" s="353"/>
      <c r="AY174" s="353"/>
      <c r="AZ174" s="353"/>
      <c r="BA174" s="353"/>
      <c r="BB174" s="353"/>
      <c r="BC174" s="353"/>
      <c r="BD174" s="353"/>
      <c r="BE174" s="353"/>
      <c r="BF174" s="353"/>
      <c r="BG174" s="353"/>
      <c r="BH174" s="353"/>
      <c r="BI174" s="353"/>
      <c r="BJ174" s="353"/>
      <c r="BK174" s="353"/>
      <c r="BL174" s="353"/>
    </row>
    <row r="175" spans="1:64" ht="14.45" customHeight="1" thickBot="1">
      <c r="A175" s="735"/>
      <c r="B175" s="261">
        <v>0</v>
      </c>
      <c r="C175" s="40" t="s">
        <v>126</v>
      </c>
      <c r="D175" s="50"/>
      <c r="E175" s="50"/>
      <c r="F175" s="50"/>
      <c r="G175" s="50"/>
      <c r="H175" s="50"/>
      <c r="I175" s="50"/>
      <c r="J175" s="50"/>
      <c r="K175" s="50"/>
      <c r="L175" s="50"/>
      <c r="M175" s="50"/>
      <c r="N175" s="50"/>
      <c r="O175" s="50"/>
      <c r="P175" s="50"/>
      <c r="Q175" s="50"/>
      <c r="R175" s="50"/>
      <c r="S175" s="50"/>
      <c r="T175" s="50"/>
      <c r="U175" s="50"/>
      <c r="V175" s="50"/>
      <c r="W175" s="50"/>
      <c r="X175" s="50"/>
      <c r="Y175" s="50"/>
      <c r="Z175" s="649"/>
      <c r="AA175" s="650"/>
      <c r="AB175" s="650"/>
      <c r="AC175" s="650"/>
      <c r="AD175" s="650"/>
      <c r="AE175" s="650"/>
      <c r="AF175" s="650"/>
      <c r="AG175" s="650"/>
      <c r="AH175" s="650"/>
      <c r="AI175" s="650"/>
      <c r="AJ175" s="650"/>
      <c r="AK175" s="650"/>
      <c r="AL175" s="650"/>
      <c r="AM175" s="650"/>
      <c r="AN175" s="650"/>
      <c r="AO175" s="650"/>
      <c r="AP175" s="650"/>
      <c r="AQ175" s="650"/>
      <c r="AR175" s="650"/>
      <c r="AS175" s="650"/>
      <c r="AT175" s="650"/>
      <c r="AU175" s="650"/>
      <c r="AV175" s="651"/>
      <c r="AW175" s="353"/>
      <c r="AX175" s="353"/>
      <c r="AY175" s="353"/>
      <c r="AZ175" s="353"/>
      <c r="BA175" s="353"/>
      <c r="BB175" s="353"/>
      <c r="BC175" s="353"/>
      <c r="BD175" s="353"/>
      <c r="BE175" s="353"/>
      <c r="BF175" s="353"/>
      <c r="BG175" s="353"/>
      <c r="BH175" s="353"/>
      <c r="BI175" s="353"/>
      <c r="BJ175" s="353"/>
      <c r="BK175" s="353"/>
      <c r="BL175" s="353"/>
    </row>
    <row r="176" spans="1:64" ht="50.1" customHeight="1">
      <c r="A176" s="736" t="s">
        <v>149</v>
      </c>
      <c r="B176" s="258"/>
      <c r="C176" s="39" t="s">
        <v>173</v>
      </c>
      <c r="D176" s="673"/>
      <c r="E176" s="673"/>
      <c r="F176" s="673"/>
      <c r="G176" s="673"/>
      <c r="H176" s="673"/>
      <c r="I176" s="673"/>
      <c r="J176" s="673"/>
      <c r="K176" s="673"/>
      <c r="L176" s="673"/>
      <c r="M176" s="673"/>
      <c r="N176" s="673"/>
      <c r="O176" s="673"/>
      <c r="P176" s="673"/>
      <c r="Q176" s="673"/>
      <c r="R176" s="673"/>
      <c r="S176" s="673"/>
      <c r="T176" s="673"/>
      <c r="U176" s="673"/>
      <c r="V176" s="673"/>
      <c r="W176" s="673"/>
      <c r="X176" s="673"/>
      <c r="Y176" s="673"/>
      <c r="Z176" s="674"/>
      <c r="AA176" s="675"/>
      <c r="AB176" s="675"/>
      <c r="AC176" s="675"/>
      <c r="AD176" s="675"/>
      <c r="AE176" s="675"/>
      <c r="AF176" s="675"/>
      <c r="AG176" s="675"/>
      <c r="AH176" s="675"/>
      <c r="AI176" s="675"/>
      <c r="AJ176" s="675"/>
      <c r="AK176" s="675"/>
      <c r="AL176" s="675"/>
      <c r="AM176" s="675"/>
      <c r="AN176" s="675"/>
      <c r="AO176" s="675"/>
      <c r="AP176" s="675"/>
      <c r="AQ176" s="675"/>
      <c r="AR176" s="675"/>
      <c r="AS176" s="675"/>
      <c r="AT176" s="675"/>
      <c r="AU176" s="675"/>
      <c r="AV176" s="676"/>
      <c r="AW176" s="353"/>
      <c r="AX176" s="353"/>
      <c r="AY176" s="353"/>
      <c r="AZ176" s="353"/>
      <c r="BA176" s="353"/>
      <c r="BB176" s="353"/>
      <c r="BC176" s="353"/>
      <c r="BD176" s="353"/>
      <c r="BE176" s="353"/>
      <c r="BF176" s="353"/>
      <c r="BG176" s="353"/>
      <c r="BH176" s="353"/>
      <c r="BI176" s="353"/>
      <c r="BJ176" s="353"/>
      <c r="BK176" s="353"/>
      <c r="BL176" s="353"/>
    </row>
    <row r="177" spans="1:64" ht="14.45" customHeight="1" thickBot="1">
      <c r="A177" s="737"/>
      <c r="B177" s="260">
        <v>0</v>
      </c>
      <c r="C177" s="76" t="s">
        <v>149</v>
      </c>
      <c r="D177" s="687"/>
      <c r="E177" s="658"/>
      <c r="F177" s="658"/>
      <c r="G177" s="658"/>
      <c r="H177" s="658"/>
      <c r="I177" s="658"/>
      <c r="J177" s="658"/>
      <c r="K177" s="658"/>
      <c r="L177" s="658"/>
      <c r="M177" s="658"/>
      <c r="N177" s="658"/>
      <c r="O177" s="658"/>
      <c r="P177" s="658"/>
      <c r="Q177" s="658"/>
      <c r="R177" s="658"/>
      <c r="S177" s="658"/>
      <c r="T177" s="658"/>
      <c r="U177" s="658"/>
      <c r="V177" s="658"/>
      <c r="W177" s="658"/>
      <c r="X177" s="658"/>
      <c r="Y177" s="658"/>
      <c r="Z177" s="649"/>
      <c r="AA177" s="650"/>
      <c r="AB177" s="650"/>
      <c r="AC177" s="650"/>
      <c r="AD177" s="650"/>
      <c r="AE177" s="650"/>
      <c r="AF177" s="650"/>
      <c r="AG177" s="650"/>
      <c r="AH177" s="650"/>
      <c r="AI177" s="650"/>
      <c r="AJ177" s="650"/>
      <c r="AK177" s="650"/>
      <c r="AL177" s="650"/>
      <c r="AM177" s="650"/>
      <c r="AN177" s="650"/>
      <c r="AO177" s="650"/>
      <c r="AP177" s="650"/>
      <c r="AQ177" s="650"/>
      <c r="AR177" s="650"/>
      <c r="AS177" s="650"/>
      <c r="AT177" s="650"/>
      <c r="AU177" s="650"/>
      <c r="AV177" s="651"/>
      <c r="AW177" s="353"/>
      <c r="AX177" s="353"/>
      <c r="AY177" s="353"/>
      <c r="AZ177" s="353"/>
      <c r="BA177" s="353"/>
      <c r="BB177" s="353"/>
      <c r="BC177" s="353"/>
      <c r="BD177" s="353"/>
      <c r="BE177" s="353"/>
      <c r="BF177" s="353"/>
      <c r="BG177" s="353"/>
      <c r="BH177" s="353"/>
      <c r="BI177" s="353"/>
      <c r="BJ177" s="353"/>
      <c r="BK177" s="353"/>
      <c r="BL177" s="353"/>
    </row>
    <row r="178" spans="1:64" ht="50.1" customHeight="1">
      <c r="A178" s="736" t="s">
        <v>10</v>
      </c>
      <c r="B178" s="258"/>
      <c r="C178" s="74" t="s">
        <v>124</v>
      </c>
      <c r="D178" s="673"/>
      <c r="E178" s="673"/>
      <c r="F178" s="673"/>
      <c r="G178" s="673"/>
      <c r="H178" s="673"/>
      <c r="I178" s="673"/>
      <c r="J178" s="673"/>
      <c r="K178" s="673"/>
      <c r="L178" s="673"/>
      <c r="M178" s="673"/>
      <c r="N178" s="673"/>
      <c r="O178" s="673"/>
      <c r="P178" s="673"/>
      <c r="Q178" s="673"/>
      <c r="R178" s="673"/>
      <c r="S178" s="673"/>
      <c r="T178" s="673"/>
      <c r="U178" s="673"/>
      <c r="V178" s="673"/>
      <c r="W178" s="673"/>
      <c r="X178" s="673"/>
      <c r="Y178" s="673"/>
      <c r="Z178" s="674"/>
      <c r="AA178" s="675"/>
      <c r="AB178" s="675"/>
      <c r="AC178" s="675"/>
      <c r="AD178" s="675"/>
      <c r="AE178" s="675"/>
      <c r="AF178" s="675"/>
      <c r="AG178" s="675"/>
      <c r="AH178" s="675"/>
      <c r="AI178" s="675"/>
      <c r="AJ178" s="675"/>
      <c r="AK178" s="675"/>
      <c r="AL178" s="675"/>
      <c r="AM178" s="675"/>
      <c r="AN178" s="675"/>
      <c r="AO178" s="675"/>
      <c r="AP178" s="675"/>
      <c r="AQ178" s="675"/>
      <c r="AR178" s="675"/>
      <c r="AS178" s="675"/>
      <c r="AT178" s="675"/>
      <c r="AU178" s="675"/>
      <c r="AV178" s="676"/>
      <c r="AW178" s="353"/>
      <c r="AX178" s="353"/>
      <c r="AY178" s="353"/>
      <c r="AZ178" s="353"/>
      <c r="BA178" s="353"/>
      <c r="BB178" s="353"/>
      <c r="BC178" s="353"/>
      <c r="BD178" s="353"/>
      <c r="BE178" s="353"/>
      <c r="BF178" s="353"/>
      <c r="BG178" s="353"/>
      <c r="BH178" s="353"/>
      <c r="BI178" s="353"/>
      <c r="BJ178" s="353"/>
      <c r="BK178" s="353"/>
      <c r="BL178" s="353"/>
    </row>
    <row r="179" spans="1:64" ht="14.45" customHeight="1" thickBot="1">
      <c r="A179" s="737"/>
      <c r="B179" s="260">
        <v>0</v>
      </c>
      <c r="C179" s="38" t="s">
        <v>126</v>
      </c>
      <c r="D179" s="660"/>
      <c r="E179" s="660"/>
      <c r="F179" s="660"/>
      <c r="G179" s="660"/>
      <c r="H179" s="660"/>
      <c r="I179" s="660"/>
      <c r="J179" s="660"/>
      <c r="K179" s="660"/>
      <c r="L179" s="660"/>
      <c r="M179" s="660"/>
      <c r="N179" s="660"/>
      <c r="O179" s="660"/>
      <c r="P179" s="660"/>
      <c r="Q179" s="660"/>
      <c r="R179" s="660"/>
      <c r="S179" s="660"/>
      <c r="T179" s="660"/>
      <c r="U179" s="660"/>
      <c r="V179" s="660"/>
      <c r="W179" s="660"/>
      <c r="X179" s="660"/>
      <c r="Y179" s="660"/>
      <c r="Z179" s="649"/>
      <c r="AA179" s="650"/>
      <c r="AB179" s="650"/>
      <c r="AC179" s="650"/>
      <c r="AD179" s="650"/>
      <c r="AE179" s="650"/>
      <c r="AF179" s="650"/>
      <c r="AG179" s="650"/>
      <c r="AH179" s="650"/>
      <c r="AI179" s="650"/>
      <c r="AJ179" s="650"/>
      <c r="AK179" s="650"/>
      <c r="AL179" s="650"/>
      <c r="AM179" s="650"/>
      <c r="AN179" s="650"/>
      <c r="AO179" s="650"/>
      <c r="AP179" s="650"/>
      <c r="AQ179" s="650"/>
      <c r="AR179" s="650"/>
      <c r="AS179" s="650"/>
      <c r="AT179" s="650"/>
      <c r="AU179" s="650"/>
      <c r="AV179" s="651"/>
      <c r="AW179" s="353"/>
      <c r="AX179" s="353"/>
      <c r="AY179" s="353"/>
      <c r="AZ179" s="353"/>
      <c r="BA179" s="353"/>
      <c r="BB179" s="353"/>
      <c r="BC179" s="353"/>
      <c r="BD179" s="353"/>
      <c r="BE179" s="353"/>
      <c r="BF179" s="353"/>
      <c r="BG179" s="353"/>
      <c r="BH179" s="353"/>
      <c r="BI179" s="353"/>
      <c r="BJ179" s="353"/>
      <c r="BK179" s="353"/>
      <c r="BL179" s="353"/>
    </row>
    <row r="180" spans="1:64" ht="50.1" customHeight="1" thickBot="1">
      <c r="A180" s="735" t="s">
        <v>55</v>
      </c>
      <c r="B180" s="258"/>
      <c r="C180" s="41" t="s">
        <v>124</v>
      </c>
      <c r="D180" s="48"/>
      <c r="E180" s="48"/>
      <c r="F180" s="48"/>
      <c r="G180" s="48"/>
      <c r="H180" s="48"/>
      <c r="I180" s="48"/>
      <c r="J180" s="48"/>
      <c r="K180" s="48"/>
      <c r="L180" s="48"/>
      <c r="M180" s="48"/>
      <c r="N180" s="48"/>
      <c r="O180" s="48"/>
      <c r="P180" s="48"/>
      <c r="Q180" s="48"/>
      <c r="R180" s="48"/>
      <c r="S180" s="48"/>
      <c r="T180" s="48"/>
      <c r="U180" s="48"/>
      <c r="V180" s="48"/>
      <c r="W180" s="48"/>
      <c r="X180" s="48"/>
      <c r="Y180" s="48"/>
      <c r="Z180" s="649"/>
      <c r="AA180" s="650"/>
      <c r="AB180" s="650"/>
      <c r="AC180" s="650"/>
      <c r="AD180" s="650"/>
      <c r="AE180" s="650"/>
      <c r="AF180" s="650"/>
      <c r="AG180" s="650"/>
      <c r="AH180" s="650"/>
      <c r="AI180" s="650"/>
      <c r="AJ180" s="650"/>
      <c r="AK180" s="650"/>
      <c r="AL180" s="650"/>
      <c r="AM180" s="650"/>
      <c r="AN180" s="650"/>
      <c r="AO180" s="650"/>
      <c r="AP180" s="650"/>
      <c r="AQ180" s="650"/>
      <c r="AR180" s="650"/>
      <c r="AS180" s="650"/>
      <c r="AT180" s="650"/>
      <c r="AU180" s="650"/>
      <c r="AV180" s="651"/>
      <c r="AW180" s="353"/>
      <c r="AX180" s="353"/>
      <c r="AY180" s="353"/>
      <c r="AZ180" s="353"/>
      <c r="BA180" s="353"/>
      <c r="BB180" s="353"/>
      <c r="BC180" s="353"/>
      <c r="BD180" s="353"/>
      <c r="BE180" s="353"/>
      <c r="BF180" s="353"/>
      <c r="BG180" s="353"/>
      <c r="BH180" s="353"/>
      <c r="BI180" s="353"/>
      <c r="BJ180" s="353"/>
      <c r="BK180" s="353"/>
      <c r="BL180" s="353"/>
    </row>
    <row r="181" spans="1:64" ht="14.45" customHeight="1" thickBot="1">
      <c r="A181" s="735"/>
      <c r="B181" s="261">
        <v>49200</v>
      </c>
      <c r="C181" s="38" t="s">
        <v>126</v>
      </c>
      <c r="D181" s="661">
        <v>10000</v>
      </c>
      <c r="E181" s="50">
        <v>10000</v>
      </c>
      <c r="F181" s="50">
        <v>15000</v>
      </c>
      <c r="G181" s="50">
        <v>7800</v>
      </c>
      <c r="H181" s="50">
        <v>6400</v>
      </c>
      <c r="I181" s="50"/>
      <c r="J181" s="50"/>
      <c r="K181" s="50"/>
      <c r="L181" s="50"/>
      <c r="M181" s="50"/>
      <c r="N181" s="50"/>
      <c r="O181" s="50"/>
      <c r="P181" s="50"/>
      <c r="Q181" s="50"/>
      <c r="R181" s="50"/>
      <c r="S181" s="50"/>
      <c r="T181" s="50"/>
      <c r="U181" s="50"/>
      <c r="V181" s="50"/>
      <c r="W181" s="50"/>
      <c r="X181" s="50"/>
      <c r="Y181" s="50"/>
      <c r="Z181" s="662"/>
      <c r="AA181" s="663"/>
      <c r="AB181" s="663"/>
      <c r="AC181" s="663"/>
      <c r="AD181" s="663"/>
      <c r="AE181" s="663"/>
      <c r="AF181" s="663"/>
      <c r="AG181" s="663"/>
      <c r="AH181" s="663"/>
      <c r="AI181" s="663"/>
      <c r="AJ181" s="663"/>
      <c r="AK181" s="663"/>
      <c r="AL181" s="663"/>
      <c r="AM181" s="663"/>
      <c r="AN181" s="663"/>
      <c r="AO181" s="663"/>
      <c r="AP181" s="663"/>
      <c r="AQ181" s="663"/>
      <c r="AR181" s="663"/>
      <c r="AS181" s="663"/>
      <c r="AT181" s="663"/>
      <c r="AU181" s="663"/>
      <c r="AV181" s="664"/>
      <c r="AW181" s="353"/>
      <c r="AX181" s="353"/>
      <c r="AY181" s="353"/>
      <c r="AZ181" s="353"/>
      <c r="BA181" s="353"/>
      <c r="BB181" s="353"/>
      <c r="BC181" s="353"/>
      <c r="BD181" s="353"/>
      <c r="BE181" s="353"/>
      <c r="BF181" s="353"/>
      <c r="BG181" s="353"/>
      <c r="BH181" s="353"/>
      <c r="BI181" s="353"/>
      <c r="BJ181" s="353"/>
      <c r="BK181" s="353"/>
      <c r="BL181" s="353"/>
    </row>
    <row r="182" spans="1:64" ht="21.95" customHeight="1" thickBot="1">
      <c r="A182" s="200" t="s">
        <v>13</v>
      </c>
      <c r="B182" s="318">
        <f>SUM(B167,B171,B173,B175,B181)-B177-B179</f>
        <v>1737150</v>
      </c>
      <c r="C182" s="76"/>
      <c r="D182" s="353"/>
      <c r="E182" s="353"/>
      <c r="F182" s="353"/>
      <c r="G182" s="353"/>
      <c r="H182" s="353"/>
      <c r="I182" s="353"/>
      <c r="J182" s="353"/>
      <c r="K182" s="353"/>
      <c r="L182" s="353"/>
      <c r="M182" s="353"/>
      <c r="N182" s="353"/>
      <c r="O182" s="353"/>
      <c r="P182" s="353"/>
      <c r="Q182" s="353"/>
      <c r="R182" s="353"/>
      <c r="S182" s="353"/>
      <c r="T182" s="353"/>
      <c r="U182" s="353"/>
      <c r="V182" s="353"/>
      <c r="W182" s="353"/>
      <c r="X182" s="353"/>
      <c r="Y182" s="353"/>
      <c r="Z182" s="353"/>
      <c r="AA182" s="353"/>
      <c r="AB182" s="353"/>
      <c r="AC182" s="353"/>
      <c r="AD182" s="353"/>
      <c r="AE182" s="353"/>
      <c r="AF182" s="353"/>
      <c r="AG182" s="353"/>
      <c r="AH182" s="353"/>
      <c r="AI182" s="353"/>
      <c r="AJ182" s="353"/>
      <c r="AK182" s="353"/>
      <c r="AL182" s="353"/>
      <c r="AM182" s="353"/>
      <c r="AN182" s="353"/>
      <c r="AO182" s="353"/>
      <c r="AP182" s="353"/>
      <c r="AQ182" s="353"/>
      <c r="AR182" s="353"/>
      <c r="AS182" s="353"/>
      <c r="AT182" s="353"/>
      <c r="AU182" s="353"/>
      <c r="AV182" s="353"/>
      <c r="AW182" s="353"/>
      <c r="AX182" s="353"/>
      <c r="AY182" s="353"/>
      <c r="AZ182" s="353"/>
      <c r="BA182" s="353"/>
      <c r="BB182" s="353"/>
      <c r="BC182" s="353"/>
      <c r="BD182" s="353"/>
      <c r="BE182" s="353"/>
      <c r="BF182" s="353"/>
      <c r="BG182" s="353"/>
      <c r="BH182" s="353"/>
      <c r="BI182" s="353"/>
      <c r="BJ182" s="353"/>
      <c r="BK182" s="353"/>
      <c r="BL182" s="353"/>
    </row>
    <row r="183" spans="1:64" ht="30" customHeight="1" thickBot="1">
      <c r="A183" s="199" t="s">
        <v>217</v>
      </c>
      <c r="B183" s="665">
        <v>300000</v>
      </c>
      <c r="C183" s="527">
        <f>IF(B183="",0,IF(D159="Forsknings- og videnformidlingsinstitution",IF(B182=0,0,B183/B182),IF(B167=0,0,B183/B167)))</f>
        <v>0.22136953955135774</v>
      </c>
      <c r="D183" s="353"/>
      <c r="E183" s="353"/>
      <c r="F183" s="353"/>
      <c r="G183" s="353"/>
      <c r="H183" s="353"/>
      <c r="I183" s="353"/>
      <c r="J183" s="353"/>
      <c r="K183" s="353"/>
      <c r="L183" s="353"/>
      <c r="M183" s="353"/>
      <c r="N183" s="353"/>
      <c r="O183" s="353"/>
      <c r="P183" s="353"/>
      <c r="Q183" s="353"/>
      <c r="R183" s="353"/>
      <c r="S183" s="353"/>
      <c r="T183" s="353"/>
      <c r="U183" s="353"/>
      <c r="V183" s="353"/>
      <c r="W183" s="353"/>
      <c r="X183" s="353"/>
      <c r="Y183" s="353"/>
      <c r="Z183" s="353"/>
      <c r="AA183" s="353"/>
      <c r="AB183" s="353"/>
      <c r="AC183" s="353"/>
      <c r="AD183" s="353"/>
      <c r="AE183" s="353"/>
      <c r="AF183" s="353"/>
      <c r="AG183" s="353"/>
      <c r="AH183" s="353"/>
      <c r="AI183" s="353"/>
      <c r="AJ183" s="353"/>
      <c r="AK183" s="353"/>
      <c r="AL183" s="353"/>
      <c r="AM183" s="353"/>
      <c r="AN183" s="353"/>
      <c r="AO183" s="353"/>
      <c r="AP183" s="353"/>
      <c r="AQ183" s="353"/>
      <c r="AR183" s="353"/>
      <c r="AS183" s="353"/>
      <c r="AT183" s="353"/>
      <c r="AU183" s="353"/>
      <c r="AV183" s="353"/>
      <c r="AW183" s="353"/>
      <c r="AX183" s="353"/>
      <c r="AY183" s="353"/>
      <c r="AZ183" s="353"/>
      <c r="BA183" s="353"/>
      <c r="BB183" s="353"/>
      <c r="BC183" s="353"/>
      <c r="BD183" s="353"/>
      <c r="BE183" s="353"/>
      <c r="BF183" s="353"/>
      <c r="BG183" s="353"/>
      <c r="BH183" s="353"/>
      <c r="BI183" s="353"/>
      <c r="BJ183" s="353"/>
      <c r="BK183" s="353"/>
      <c r="BL183" s="353"/>
    </row>
    <row r="184" spans="1:64" ht="21.95" customHeight="1" thickBot="1">
      <c r="A184" s="253" t="s">
        <v>339</v>
      </c>
      <c r="B184" s="377">
        <f>SUM(B182:B183)</f>
        <v>2037150</v>
      </c>
      <c r="C184" s="254"/>
      <c r="D184" s="353"/>
      <c r="E184" s="353"/>
      <c r="F184" s="353"/>
      <c r="G184" s="353"/>
      <c r="H184" s="353"/>
      <c r="I184" s="353"/>
      <c r="J184" s="353"/>
      <c r="K184" s="353"/>
      <c r="L184" s="353"/>
      <c r="M184" s="353"/>
      <c r="N184" s="353"/>
      <c r="O184" s="353"/>
      <c r="P184" s="353"/>
      <c r="Q184" s="353"/>
      <c r="R184" s="353"/>
      <c r="S184" s="353"/>
      <c r="T184" s="353"/>
      <c r="U184" s="353"/>
      <c r="V184" s="353"/>
      <c r="W184" s="353"/>
      <c r="X184" s="353"/>
      <c r="Y184" s="353"/>
      <c r="Z184" s="353"/>
      <c r="AA184" s="353"/>
      <c r="AB184" s="353"/>
      <c r="AC184" s="353"/>
      <c r="AD184" s="353"/>
      <c r="AE184" s="353"/>
      <c r="AF184" s="353"/>
      <c r="AG184" s="353"/>
      <c r="AH184" s="353"/>
      <c r="AI184" s="353"/>
      <c r="AJ184" s="353"/>
      <c r="AK184" s="353"/>
      <c r="AL184" s="353"/>
      <c r="AM184" s="353"/>
      <c r="AN184" s="353"/>
      <c r="AO184" s="353"/>
      <c r="AP184" s="353"/>
      <c r="AQ184" s="353"/>
      <c r="AR184" s="353"/>
      <c r="AS184" s="353"/>
      <c r="AT184" s="353"/>
      <c r="AU184" s="353"/>
      <c r="AV184" s="353"/>
      <c r="AW184" s="353"/>
      <c r="AX184" s="353"/>
      <c r="AY184" s="353"/>
      <c r="AZ184" s="353"/>
      <c r="BA184" s="353"/>
      <c r="BB184" s="353"/>
      <c r="BC184" s="353"/>
      <c r="BD184" s="353"/>
      <c r="BE184" s="353"/>
      <c r="BF184" s="353"/>
      <c r="BG184" s="353"/>
      <c r="BH184" s="353"/>
      <c r="BI184" s="353"/>
      <c r="BJ184" s="353"/>
      <c r="BK184" s="353"/>
      <c r="BL184" s="353"/>
    </row>
    <row r="185" spans="1:64" ht="14.1" customHeight="1">
      <c r="A185" s="353"/>
      <c r="B185" s="353"/>
      <c r="C185" s="353"/>
      <c r="D185" s="353"/>
      <c r="E185" s="353"/>
      <c r="F185" s="353"/>
      <c r="G185" s="353"/>
      <c r="H185" s="353"/>
      <c r="I185" s="353"/>
      <c r="J185" s="353"/>
      <c r="K185" s="353"/>
      <c r="L185" s="353"/>
      <c r="M185" s="353"/>
      <c r="N185" s="353"/>
      <c r="O185" s="353"/>
      <c r="P185" s="353"/>
      <c r="Q185" s="353"/>
      <c r="R185" s="353"/>
      <c r="S185" s="353"/>
      <c r="T185" s="353"/>
      <c r="U185" s="353"/>
      <c r="V185" s="353"/>
      <c r="W185" s="353"/>
      <c r="X185" s="353"/>
      <c r="Y185" s="353"/>
      <c r="Z185" s="353"/>
      <c r="AA185" s="353"/>
      <c r="AB185" s="353"/>
      <c r="AC185" s="353"/>
      <c r="AD185" s="353"/>
      <c r="AE185" s="353"/>
      <c r="AF185" s="353"/>
      <c r="AG185" s="353"/>
      <c r="AH185" s="353"/>
      <c r="AI185" s="353"/>
      <c r="AJ185" s="353"/>
      <c r="AK185" s="353"/>
      <c r="AL185" s="353"/>
      <c r="AM185" s="353"/>
      <c r="AN185" s="353"/>
      <c r="AO185" s="353"/>
      <c r="AP185" s="353"/>
      <c r="AQ185" s="353"/>
      <c r="AR185" s="353"/>
      <c r="AS185" s="353"/>
      <c r="AT185" s="353"/>
      <c r="AU185" s="353"/>
      <c r="AV185" s="353"/>
      <c r="AW185" s="353"/>
      <c r="AX185" s="353"/>
      <c r="AY185" s="353"/>
      <c r="AZ185" s="353"/>
      <c r="BA185" s="353"/>
      <c r="BB185" s="353"/>
      <c r="BC185" s="353"/>
      <c r="BD185" s="353"/>
      <c r="BE185" s="353"/>
      <c r="BF185" s="353"/>
      <c r="BG185" s="353"/>
      <c r="BH185" s="353"/>
      <c r="BI185" s="353"/>
      <c r="BJ185" s="353"/>
      <c r="BK185" s="353"/>
      <c r="BL185" s="353"/>
    </row>
    <row r="186" spans="1:64" ht="14.1" customHeight="1" thickBot="1">
      <c r="A186" s="373"/>
      <c r="B186" s="373"/>
      <c r="C186" s="353"/>
      <c r="D186" s="353"/>
      <c r="E186" s="353"/>
      <c r="F186" s="353"/>
      <c r="G186" s="353"/>
      <c r="H186" s="353"/>
      <c r="I186" s="353"/>
      <c r="J186" s="353"/>
      <c r="K186" s="353"/>
      <c r="L186" s="353"/>
      <c r="M186" s="353"/>
      <c r="N186" s="353"/>
      <c r="O186" s="353"/>
      <c r="P186" s="353"/>
      <c r="Q186" s="353"/>
      <c r="R186" s="353"/>
      <c r="S186" s="353"/>
      <c r="T186" s="353"/>
      <c r="U186" s="353"/>
      <c r="V186" s="353"/>
      <c r="W186" s="353"/>
      <c r="X186" s="353"/>
      <c r="Y186" s="353"/>
      <c r="Z186" s="353"/>
      <c r="AA186" s="353"/>
      <c r="AB186" s="353"/>
      <c r="AC186" s="353"/>
      <c r="AD186" s="353"/>
      <c r="AE186" s="353"/>
      <c r="AF186" s="353"/>
      <c r="AG186" s="353"/>
      <c r="AH186" s="353"/>
      <c r="AI186" s="353"/>
      <c r="AJ186" s="353"/>
      <c r="AK186" s="353"/>
      <c r="AL186" s="353"/>
      <c r="AM186" s="353"/>
      <c r="AN186" s="353"/>
      <c r="AO186" s="353"/>
      <c r="AP186" s="353"/>
      <c r="AQ186" s="353"/>
      <c r="AR186" s="353"/>
      <c r="AS186" s="353"/>
      <c r="AT186" s="353"/>
      <c r="AU186" s="353"/>
      <c r="AV186" s="353"/>
      <c r="AW186" s="353"/>
      <c r="AX186" s="353"/>
      <c r="AY186" s="353"/>
      <c r="AZ186" s="353"/>
      <c r="BA186" s="353"/>
      <c r="BB186" s="353"/>
      <c r="BC186" s="353"/>
      <c r="BD186" s="353"/>
      <c r="BE186" s="353"/>
      <c r="BF186" s="353"/>
      <c r="BG186" s="353"/>
      <c r="BH186" s="353"/>
      <c r="BI186" s="353"/>
      <c r="BJ186" s="353"/>
      <c r="BK186" s="353"/>
      <c r="BL186" s="353"/>
    </row>
    <row r="187" spans="1:64" ht="24.95" customHeight="1" thickTop="1" thickBot="1">
      <c r="A187" s="366" t="s">
        <v>420</v>
      </c>
      <c r="B187" s="367"/>
      <c r="C187" s="358"/>
      <c r="D187" s="368"/>
      <c r="E187" s="358"/>
      <c r="F187" s="358"/>
      <c r="G187" s="358"/>
      <c r="H187" s="358"/>
      <c r="I187" s="358"/>
      <c r="J187" s="358"/>
      <c r="K187" s="358"/>
      <c r="L187" s="358"/>
      <c r="M187" s="358"/>
      <c r="N187" s="358"/>
      <c r="O187" s="358"/>
      <c r="P187" s="358"/>
      <c r="Q187" s="358"/>
      <c r="R187" s="358"/>
      <c r="S187" s="358"/>
      <c r="T187" s="358"/>
      <c r="U187" s="358"/>
      <c r="V187" s="358"/>
      <c r="W187" s="358"/>
      <c r="X187" s="358"/>
      <c r="Y187" s="358"/>
      <c r="Z187" s="358"/>
      <c r="AA187" s="358"/>
      <c r="AB187" s="358"/>
      <c r="AC187" s="358"/>
      <c r="AD187" s="358"/>
      <c r="AE187" s="358"/>
      <c r="AF187" s="358"/>
      <c r="AG187" s="358"/>
      <c r="AH187" s="358"/>
      <c r="AI187" s="358"/>
      <c r="AJ187" s="358"/>
      <c r="AK187" s="358"/>
      <c r="AL187" s="358"/>
      <c r="AM187" s="358"/>
      <c r="AN187" s="358"/>
      <c r="AO187" s="358"/>
      <c r="AP187" s="358"/>
      <c r="AQ187" s="358"/>
      <c r="AR187" s="358"/>
      <c r="AS187" s="358"/>
      <c r="AT187" s="358"/>
      <c r="AU187" s="358"/>
      <c r="AV187" s="358"/>
      <c r="AW187" s="353"/>
      <c r="AX187" s="353"/>
      <c r="AY187" s="353"/>
      <c r="AZ187" s="353"/>
      <c r="BA187" s="353"/>
      <c r="BB187" s="353"/>
      <c r="BC187" s="353"/>
      <c r="BD187" s="353"/>
      <c r="BE187" s="353"/>
      <c r="BF187" s="353"/>
      <c r="BG187" s="353"/>
      <c r="BH187" s="353"/>
      <c r="BI187" s="353"/>
      <c r="BJ187" s="353"/>
      <c r="BK187" s="353"/>
      <c r="BL187" s="353"/>
    </row>
    <row r="188" spans="1:64" ht="35.1" customHeight="1">
      <c r="A188" s="492" t="str">
        <f>IF(B189&gt;0,"Evt. P-nummer","")</f>
        <v>Evt. P-nummer</v>
      </c>
      <c r="B188" s="512" t="s">
        <v>392</v>
      </c>
      <c r="C188" s="530" t="s">
        <v>15</v>
      </c>
      <c r="D188" s="531" t="s">
        <v>204</v>
      </c>
      <c r="E188" s="531" t="s">
        <v>113</v>
      </c>
      <c r="F188" s="532" t="s">
        <v>205</v>
      </c>
      <c r="G188" s="359"/>
      <c r="H188" s="359"/>
      <c r="I188" s="359"/>
      <c r="J188" s="359"/>
      <c r="K188" s="359"/>
      <c r="L188" s="359"/>
      <c r="M188" s="359"/>
      <c r="N188" s="359"/>
      <c r="O188" s="359"/>
      <c r="P188" s="359"/>
      <c r="Q188" s="359"/>
      <c r="R188" s="359"/>
      <c r="S188" s="359"/>
      <c r="T188" s="359"/>
      <c r="U188" s="359"/>
      <c r="V188" s="359"/>
      <c r="W188" s="359"/>
      <c r="X188" s="359"/>
      <c r="Y188" s="359"/>
      <c r="Z188" s="359"/>
      <c r="AA188" s="359"/>
      <c r="AB188" s="359"/>
      <c r="AC188" s="359"/>
      <c r="AD188" s="359"/>
      <c r="AE188" s="359"/>
      <c r="AF188" s="359"/>
      <c r="AG188" s="359"/>
      <c r="AH188" s="359"/>
      <c r="AI188" s="359"/>
      <c r="AJ188" s="359"/>
      <c r="AK188" s="359"/>
      <c r="AL188" s="359"/>
      <c r="AM188" s="359"/>
      <c r="AN188" s="359"/>
      <c r="AO188" s="359"/>
      <c r="AP188" s="359"/>
      <c r="AQ188" s="359"/>
      <c r="AR188" s="359"/>
      <c r="AS188" s="359"/>
      <c r="AT188" s="359"/>
      <c r="AU188" s="359"/>
      <c r="AV188" s="359"/>
      <c r="AW188" s="353"/>
      <c r="AX188" s="353"/>
      <c r="AY188" s="353"/>
      <c r="AZ188" s="353"/>
      <c r="BA188" s="353"/>
      <c r="BB188" s="353"/>
      <c r="BC188" s="353"/>
      <c r="BD188" s="353"/>
      <c r="BE188" s="353"/>
      <c r="BF188" s="353"/>
      <c r="BG188" s="353"/>
      <c r="BH188" s="353"/>
      <c r="BI188" s="353"/>
      <c r="BJ188" s="353"/>
      <c r="BK188" s="353"/>
      <c r="BL188" s="353"/>
    </row>
    <row r="189" spans="1:64" ht="35.1" customHeight="1" thickBot="1">
      <c r="A189" s="677">
        <v>1023456789</v>
      </c>
      <c r="B189" s="683">
        <v>12345678</v>
      </c>
      <c r="C189" s="667" t="s">
        <v>475</v>
      </c>
      <c r="D189" s="668" t="s">
        <v>104</v>
      </c>
      <c r="E189" s="668" t="s">
        <v>107</v>
      </c>
      <c r="F189" s="669"/>
      <c r="G189" s="353"/>
      <c r="H189" s="353"/>
      <c r="I189" s="353"/>
      <c r="J189" s="353"/>
      <c r="K189" s="353"/>
      <c r="L189" s="353"/>
      <c r="M189" s="353"/>
      <c r="N189" s="353"/>
      <c r="O189" s="353"/>
      <c r="P189" s="353"/>
      <c r="Q189" s="353"/>
      <c r="R189" s="353"/>
      <c r="S189" s="353"/>
      <c r="T189" s="353"/>
      <c r="U189" s="353"/>
      <c r="V189" s="353"/>
      <c r="W189" s="353"/>
      <c r="X189" s="353"/>
      <c r="Y189" s="353"/>
      <c r="Z189" s="353"/>
      <c r="AA189" s="353"/>
      <c r="AB189" s="353"/>
      <c r="AC189" s="353"/>
      <c r="AD189" s="353"/>
      <c r="AE189" s="353"/>
      <c r="AF189" s="353"/>
      <c r="AG189" s="353"/>
      <c r="AH189" s="353"/>
      <c r="AI189" s="353"/>
      <c r="AJ189" s="353"/>
      <c r="AK189" s="353"/>
      <c r="AL189" s="353"/>
      <c r="AM189" s="353"/>
      <c r="AN189" s="353"/>
      <c r="AO189" s="353"/>
      <c r="AP189" s="353"/>
      <c r="AQ189" s="353"/>
      <c r="AR189" s="353"/>
      <c r="AS189" s="353"/>
      <c r="AT189" s="353"/>
      <c r="AU189" s="353"/>
      <c r="AV189" s="353"/>
      <c r="AW189" s="353"/>
      <c r="AX189" s="353"/>
      <c r="AY189" s="353"/>
      <c r="AZ189" s="353"/>
      <c r="BA189" s="353"/>
      <c r="BB189" s="353"/>
      <c r="BC189" s="353"/>
      <c r="BD189" s="353"/>
      <c r="BE189" s="353"/>
      <c r="BF189" s="353"/>
      <c r="BG189" s="353"/>
      <c r="BH189" s="353"/>
      <c r="BI189" s="353"/>
      <c r="BJ189" s="353"/>
      <c r="BK189" s="353"/>
      <c r="BL189" s="353"/>
    </row>
    <row r="190" spans="1:64" ht="35.1" customHeight="1">
      <c r="A190" s="528" t="s">
        <v>210</v>
      </c>
      <c r="B190" s="529" t="s">
        <v>406</v>
      </c>
      <c r="C190" s="750"/>
      <c r="D190" s="533" t="s">
        <v>401</v>
      </c>
      <c r="E190" s="533" t="str">
        <f>IF(D191="Ja","Privat finansiering","")</f>
        <v/>
      </c>
      <c r="F190" s="536" t="str">
        <f>IF(D191="Ja","Offentlig finansiering","")</f>
        <v/>
      </c>
      <c r="G190" s="353"/>
      <c r="H190" s="353"/>
      <c r="I190" s="353"/>
      <c r="J190" s="353"/>
      <c r="K190" s="353"/>
      <c r="L190" s="353"/>
      <c r="M190" s="353"/>
      <c r="N190" s="353"/>
      <c r="O190" s="353"/>
      <c r="P190" s="353"/>
      <c r="Q190" s="353"/>
      <c r="R190" s="353"/>
      <c r="S190" s="353"/>
      <c r="T190" s="353"/>
      <c r="U190" s="353"/>
      <c r="V190" s="353"/>
      <c r="W190" s="353"/>
      <c r="X190" s="353"/>
      <c r="Y190" s="353"/>
      <c r="Z190" s="353"/>
      <c r="AA190" s="353"/>
      <c r="AB190" s="353"/>
      <c r="AC190" s="353"/>
      <c r="AD190" s="353"/>
      <c r="AE190" s="353"/>
      <c r="AF190" s="353"/>
      <c r="AG190" s="353"/>
      <c r="AH190" s="353"/>
      <c r="AI190" s="353"/>
      <c r="AJ190" s="353"/>
      <c r="AK190" s="353"/>
      <c r="AL190" s="353"/>
      <c r="AM190" s="353"/>
      <c r="AN190" s="353"/>
      <c r="AO190" s="353"/>
      <c r="AP190" s="353"/>
      <c r="AQ190" s="353"/>
      <c r="AR190" s="353"/>
      <c r="AS190" s="353"/>
      <c r="AT190" s="353"/>
      <c r="AU190" s="353"/>
      <c r="AV190" s="353"/>
      <c r="AW190" s="353"/>
      <c r="AX190" s="353"/>
      <c r="AY190" s="353"/>
      <c r="AZ190" s="353"/>
      <c r="BA190" s="353"/>
      <c r="BB190" s="353"/>
      <c r="BC190" s="353"/>
      <c r="BD190" s="353"/>
      <c r="BE190" s="353"/>
      <c r="BF190" s="353"/>
      <c r="BG190" s="353"/>
      <c r="BH190" s="353"/>
      <c r="BI190" s="353"/>
      <c r="BJ190" s="353"/>
      <c r="BK190" s="353"/>
      <c r="BL190" s="353"/>
    </row>
    <row r="191" spans="1:64" ht="35.1" customHeight="1" thickBot="1">
      <c r="A191" s="335" t="s">
        <v>429</v>
      </c>
      <c r="B191" s="519" t="s">
        <v>429</v>
      </c>
      <c r="C191" s="751"/>
      <c r="D191" s="670"/>
      <c r="E191" s="685"/>
      <c r="F191" s="686"/>
      <c r="G191" s="353"/>
      <c r="H191" s="353"/>
      <c r="I191" s="353"/>
      <c r="J191" s="353"/>
      <c r="K191" s="353"/>
      <c r="L191" s="353"/>
      <c r="M191" s="353"/>
      <c r="N191" s="353"/>
      <c r="O191" s="353"/>
      <c r="P191" s="353"/>
      <c r="Q191" s="353"/>
      <c r="R191" s="353"/>
      <c r="S191" s="353"/>
      <c r="T191" s="353"/>
      <c r="U191" s="353"/>
      <c r="V191" s="353"/>
      <c r="W191" s="353"/>
      <c r="X191" s="353"/>
      <c r="Y191" s="353"/>
      <c r="Z191" s="353"/>
      <c r="AA191" s="353"/>
      <c r="AB191" s="353"/>
      <c r="AC191" s="353"/>
      <c r="AD191" s="353"/>
      <c r="AE191" s="353"/>
      <c r="AF191" s="353"/>
      <c r="AG191" s="353"/>
      <c r="AH191" s="353"/>
      <c r="AI191" s="353"/>
      <c r="AJ191" s="353"/>
      <c r="AK191" s="353"/>
      <c r="AL191" s="353"/>
      <c r="AM191" s="353"/>
      <c r="AN191" s="353"/>
      <c r="AO191" s="353"/>
      <c r="AP191" s="353"/>
      <c r="AQ191" s="353"/>
      <c r="AR191" s="353"/>
      <c r="AS191" s="353"/>
      <c r="AT191" s="353"/>
      <c r="AU191" s="353"/>
      <c r="AV191" s="353"/>
      <c r="AW191" s="353"/>
      <c r="AX191" s="353"/>
      <c r="AY191" s="353"/>
      <c r="AZ191" s="353"/>
      <c r="BA191" s="353"/>
      <c r="BB191" s="353"/>
      <c r="BC191" s="353"/>
      <c r="BD191" s="353"/>
      <c r="BE191" s="353"/>
      <c r="BF191" s="353"/>
      <c r="BG191" s="353"/>
      <c r="BH191" s="353"/>
      <c r="BI191" s="353"/>
      <c r="BJ191" s="353"/>
      <c r="BK191" s="353"/>
      <c r="BL191" s="353"/>
    </row>
    <row r="192" spans="1:64" ht="14.1" customHeight="1">
      <c r="A192" s="353"/>
      <c r="B192" s="353"/>
      <c r="C192" s="353"/>
      <c r="D192" s="353"/>
      <c r="E192" s="353"/>
      <c r="F192" s="353"/>
      <c r="G192" s="353"/>
      <c r="H192" s="353"/>
      <c r="I192" s="353"/>
      <c r="J192" s="353"/>
      <c r="K192" s="353"/>
      <c r="L192" s="353"/>
      <c r="M192" s="353"/>
      <c r="N192" s="353"/>
      <c r="O192" s="353"/>
      <c r="P192" s="353"/>
      <c r="Q192" s="353"/>
      <c r="R192" s="353"/>
      <c r="S192" s="353"/>
      <c r="T192" s="353"/>
      <c r="U192" s="353"/>
      <c r="V192" s="353"/>
      <c r="W192" s="353"/>
      <c r="X192" s="353"/>
      <c r="Y192" s="353"/>
      <c r="Z192" s="353"/>
      <c r="AA192" s="353"/>
      <c r="AB192" s="353"/>
      <c r="AC192" s="353"/>
      <c r="AD192" s="353"/>
      <c r="AE192" s="353"/>
      <c r="AF192" s="353"/>
      <c r="AG192" s="353"/>
      <c r="AH192" s="353"/>
      <c r="AI192" s="353"/>
      <c r="AJ192" s="353"/>
      <c r="AK192" s="353"/>
      <c r="AL192" s="353"/>
      <c r="AM192" s="353"/>
      <c r="AN192" s="353"/>
      <c r="AO192" s="353"/>
      <c r="AP192" s="353"/>
      <c r="AQ192" s="353"/>
      <c r="AR192" s="353"/>
      <c r="AS192" s="353"/>
      <c r="AT192" s="353"/>
      <c r="AU192" s="353"/>
      <c r="AV192" s="353"/>
      <c r="AW192" s="353"/>
      <c r="AX192" s="353"/>
      <c r="AY192" s="353"/>
      <c r="AZ192" s="353"/>
      <c r="BA192" s="353"/>
      <c r="BB192" s="353"/>
      <c r="BC192" s="353"/>
      <c r="BD192" s="353"/>
      <c r="BE192" s="353"/>
      <c r="BF192" s="353"/>
      <c r="BG192" s="353"/>
      <c r="BH192" s="353"/>
      <c r="BI192" s="353"/>
      <c r="BJ192" s="353"/>
      <c r="BK192" s="353"/>
      <c r="BL192" s="353"/>
    </row>
    <row r="193" spans="1:64" ht="15.75" customHeight="1" thickBot="1">
      <c r="A193" s="354" t="s">
        <v>431</v>
      </c>
      <c r="B193" s="354" t="s">
        <v>203</v>
      </c>
      <c r="C193" s="372" t="s">
        <v>123</v>
      </c>
      <c r="D193" s="370" t="s">
        <v>127</v>
      </c>
      <c r="E193" s="370" t="s">
        <v>128</v>
      </c>
      <c r="F193" s="370" t="s">
        <v>129</v>
      </c>
      <c r="G193" s="370" t="s">
        <v>130</v>
      </c>
      <c r="H193" s="370" t="s">
        <v>131</v>
      </c>
      <c r="I193" s="370" t="s">
        <v>132</v>
      </c>
      <c r="J193" s="370" t="s">
        <v>133</v>
      </c>
      <c r="K193" s="370" t="s">
        <v>134</v>
      </c>
      <c r="L193" s="370" t="s">
        <v>135</v>
      </c>
      <c r="M193" s="370" t="s">
        <v>136</v>
      </c>
      <c r="N193" s="370" t="s">
        <v>137</v>
      </c>
      <c r="O193" s="370" t="s">
        <v>138</v>
      </c>
      <c r="P193" s="370" t="s">
        <v>139</v>
      </c>
      <c r="Q193" s="370" t="s">
        <v>140</v>
      </c>
      <c r="R193" s="370" t="s">
        <v>141</v>
      </c>
      <c r="S193" s="370" t="s">
        <v>142</v>
      </c>
      <c r="T193" s="370" t="s">
        <v>143</v>
      </c>
      <c r="U193" s="370" t="s">
        <v>144</v>
      </c>
      <c r="V193" s="370" t="s">
        <v>145</v>
      </c>
      <c r="W193" s="370" t="s">
        <v>146</v>
      </c>
      <c r="X193" s="370" t="s">
        <v>147</v>
      </c>
      <c r="Y193" s="370" t="s">
        <v>148</v>
      </c>
      <c r="Z193" s="404" t="s">
        <v>155</v>
      </c>
      <c r="AA193" s="353"/>
      <c r="AB193" s="353"/>
      <c r="AC193" s="353"/>
      <c r="AD193" s="353"/>
      <c r="AE193" s="353"/>
      <c r="AF193" s="353"/>
      <c r="AG193" s="353"/>
      <c r="AH193" s="353"/>
      <c r="AI193" s="353"/>
      <c r="AJ193" s="353"/>
      <c r="AK193" s="353"/>
      <c r="AL193" s="353"/>
      <c r="AM193" s="353"/>
      <c r="AN193" s="353"/>
      <c r="AO193" s="353"/>
      <c r="AP193" s="353"/>
      <c r="AQ193" s="353"/>
      <c r="AR193" s="353"/>
      <c r="AS193" s="353"/>
      <c r="AT193" s="353"/>
      <c r="AU193" s="353"/>
      <c r="AV193" s="353"/>
      <c r="AW193" s="353"/>
      <c r="AX193" s="353"/>
      <c r="AY193" s="353"/>
      <c r="AZ193" s="353"/>
      <c r="BA193" s="353"/>
      <c r="BB193" s="353"/>
      <c r="BC193" s="353"/>
      <c r="BD193" s="353"/>
      <c r="BE193" s="353"/>
      <c r="BF193" s="353"/>
      <c r="BG193" s="353"/>
      <c r="BH193" s="353"/>
      <c r="BI193" s="353"/>
      <c r="BJ193" s="353"/>
      <c r="BK193" s="353"/>
      <c r="BL193" s="353"/>
    </row>
    <row r="194" spans="1:64" ht="50.1" customHeight="1">
      <c r="A194" s="736" t="s">
        <v>54</v>
      </c>
      <c r="B194" s="262"/>
      <c r="C194" s="46" t="s">
        <v>124</v>
      </c>
      <c r="D194" s="48"/>
      <c r="E194" s="48"/>
      <c r="F194" s="48"/>
      <c r="G194" s="48"/>
      <c r="H194" s="48"/>
      <c r="I194" s="48"/>
      <c r="J194" s="48"/>
      <c r="K194" s="48"/>
      <c r="L194" s="48"/>
      <c r="M194" s="48"/>
      <c r="N194" s="48"/>
      <c r="O194" s="48"/>
      <c r="P194" s="48"/>
      <c r="Q194" s="48"/>
      <c r="R194" s="48"/>
      <c r="S194" s="48"/>
      <c r="T194" s="48"/>
      <c r="U194" s="48"/>
      <c r="V194" s="48"/>
      <c r="W194" s="48"/>
      <c r="X194" s="48"/>
      <c r="Y194" s="48"/>
      <c r="Z194" s="646"/>
      <c r="AA194" s="647"/>
      <c r="AB194" s="647"/>
      <c r="AC194" s="647"/>
      <c r="AD194" s="647"/>
      <c r="AE194" s="647"/>
      <c r="AF194" s="647"/>
      <c r="AG194" s="647"/>
      <c r="AH194" s="647"/>
      <c r="AI194" s="647"/>
      <c r="AJ194" s="647"/>
      <c r="AK194" s="647"/>
      <c r="AL194" s="647"/>
      <c r="AM194" s="647"/>
      <c r="AN194" s="647"/>
      <c r="AO194" s="647"/>
      <c r="AP194" s="647"/>
      <c r="AQ194" s="647"/>
      <c r="AR194" s="647"/>
      <c r="AS194" s="647"/>
      <c r="AT194" s="647"/>
      <c r="AU194" s="647"/>
      <c r="AV194" s="648"/>
      <c r="AW194" s="353"/>
      <c r="AX194" s="353"/>
      <c r="AY194" s="353"/>
      <c r="AZ194" s="353"/>
      <c r="BA194" s="353"/>
      <c r="BB194" s="353"/>
      <c r="BC194" s="353"/>
      <c r="BD194" s="353"/>
      <c r="BE194" s="353"/>
      <c r="BF194" s="353"/>
      <c r="BG194" s="353"/>
      <c r="BH194" s="353"/>
      <c r="BI194" s="353"/>
      <c r="BJ194" s="353"/>
      <c r="BK194" s="353"/>
      <c r="BL194" s="353"/>
    </row>
    <row r="195" spans="1:64" ht="14.45" customHeight="1">
      <c r="A195" s="738"/>
      <c r="B195" s="255"/>
      <c r="C195" s="37" t="s">
        <v>125</v>
      </c>
      <c r="D195" s="47">
        <v>350</v>
      </c>
      <c r="E195" s="47">
        <v>350</v>
      </c>
      <c r="F195" s="47">
        <v>350</v>
      </c>
      <c r="G195" s="47">
        <v>350</v>
      </c>
      <c r="H195" s="47">
        <v>547</v>
      </c>
      <c r="I195" s="47">
        <v>299</v>
      </c>
      <c r="J195" s="47"/>
      <c r="K195" s="47"/>
      <c r="L195" s="47"/>
      <c r="M195" s="47"/>
      <c r="N195" s="47"/>
      <c r="O195" s="47"/>
      <c r="P195" s="47"/>
      <c r="Q195" s="47"/>
      <c r="R195" s="47"/>
      <c r="S195" s="47"/>
      <c r="T195" s="47"/>
      <c r="U195" s="47"/>
      <c r="V195" s="47"/>
      <c r="W195" s="47"/>
      <c r="X195" s="47"/>
      <c r="Y195" s="47"/>
      <c r="Z195" s="649"/>
      <c r="AA195" s="650"/>
      <c r="AB195" s="650"/>
      <c r="AC195" s="650"/>
      <c r="AD195" s="650"/>
      <c r="AE195" s="650"/>
      <c r="AF195" s="650"/>
      <c r="AG195" s="650"/>
      <c r="AH195" s="650"/>
      <c r="AI195" s="650"/>
      <c r="AJ195" s="650"/>
      <c r="AK195" s="650"/>
      <c r="AL195" s="650"/>
      <c r="AM195" s="650"/>
      <c r="AN195" s="650"/>
      <c r="AO195" s="650"/>
      <c r="AP195" s="650"/>
      <c r="AQ195" s="650"/>
      <c r="AR195" s="650"/>
      <c r="AS195" s="650"/>
      <c r="AT195" s="650"/>
      <c r="AU195" s="650"/>
      <c r="AV195" s="651"/>
      <c r="AW195" s="353"/>
      <c r="AX195" s="353"/>
      <c r="AY195" s="353"/>
      <c r="AZ195" s="353"/>
      <c r="BA195" s="353"/>
      <c r="BB195" s="353"/>
      <c r="BC195" s="353"/>
      <c r="BD195" s="353"/>
      <c r="BE195" s="353"/>
      <c r="BF195" s="353"/>
      <c r="BG195" s="353"/>
      <c r="BH195" s="353"/>
      <c r="BI195" s="353"/>
      <c r="BJ195" s="353"/>
      <c r="BK195" s="353"/>
      <c r="BL195" s="353"/>
    </row>
    <row r="196" spans="1:64" ht="14.45" customHeight="1" thickBot="1">
      <c r="A196" s="738"/>
      <c r="B196" s="256" t="s">
        <v>491</v>
      </c>
      <c r="C196" s="37" t="s">
        <v>9</v>
      </c>
      <c r="D196" s="47">
        <v>900</v>
      </c>
      <c r="E196" s="47">
        <v>1642</v>
      </c>
      <c r="F196" s="47">
        <v>780</v>
      </c>
      <c r="G196" s="47">
        <v>550</v>
      </c>
      <c r="H196" s="47">
        <v>800</v>
      </c>
      <c r="I196" s="47">
        <v>890</v>
      </c>
      <c r="J196" s="47"/>
      <c r="K196" s="47"/>
      <c r="L196" s="47"/>
      <c r="M196" s="47"/>
      <c r="N196" s="47"/>
      <c r="O196" s="47"/>
      <c r="P196" s="47"/>
      <c r="Q196" s="47"/>
      <c r="R196" s="47"/>
      <c r="S196" s="47"/>
      <c r="T196" s="47"/>
      <c r="U196" s="47"/>
      <c r="V196" s="47"/>
      <c r="W196" s="47"/>
      <c r="X196" s="47"/>
      <c r="Y196" s="47"/>
      <c r="Z196" s="649"/>
      <c r="AA196" s="650"/>
      <c r="AB196" s="650"/>
      <c r="AC196" s="650"/>
      <c r="AD196" s="650"/>
      <c r="AE196" s="650"/>
      <c r="AF196" s="650"/>
      <c r="AG196" s="650"/>
      <c r="AH196" s="650"/>
      <c r="AI196" s="650"/>
      <c r="AJ196" s="650"/>
      <c r="AK196" s="650"/>
      <c r="AL196" s="650"/>
      <c r="AM196" s="650"/>
      <c r="AN196" s="650"/>
      <c r="AO196" s="650"/>
      <c r="AP196" s="650"/>
      <c r="AQ196" s="650"/>
      <c r="AR196" s="650"/>
      <c r="AS196" s="650"/>
      <c r="AT196" s="650"/>
      <c r="AU196" s="650"/>
      <c r="AV196" s="651"/>
      <c r="AW196" s="353"/>
      <c r="AX196" s="353"/>
      <c r="AY196" s="353"/>
      <c r="AZ196" s="353"/>
      <c r="BA196" s="353"/>
      <c r="BB196" s="353"/>
      <c r="BC196" s="353"/>
      <c r="BD196" s="353"/>
      <c r="BE196" s="353"/>
      <c r="BF196" s="353"/>
      <c r="BG196" s="353"/>
      <c r="BH196" s="353"/>
      <c r="BI196" s="353"/>
      <c r="BJ196" s="353"/>
      <c r="BK196" s="353"/>
      <c r="BL196" s="353"/>
    </row>
    <row r="197" spans="1:64" ht="14.45" customHeight="1" thickBot="1">
      <c r="A197" s="737"/>
      <c r="B197" s="257">
        <v>2058910</v>
      </c>
      <c r="C197" s="38" t="s">
        <v>126</v>
      </c>
      <c r="D197" s="52">
        <f>IF(D195*D196=0,"",(D195*D196))</f>
        <v>315000</v>
      </c>
      <c r="E197" s="52">
        <f t="shared" ref="E197:AV197" si="12">IF(E195*E196=0,"",(E195*E196))</f>
        <v>574700</v>
      </c>
      <c r="F197" s="52">
        <f t="shared" si="12"/>
        <v>273000</v>
      </c>
      <c r="G197" s="52">
        <f t="shared" si="12"/>
        <v>192500</v>
      </c>
      <c r="H197" s="52">
        <f t="shared" si="12"/>
        <v>437600</v>
      </c>
      <c r="I197" s="52">
        <f t="shared" si="12"/>
        <v>266110</v>
      </c>
      <c r="J197" s="52" t="str">
        <f t="shared" si="12"/>
        <v/>
      </c>
      <c r="K197" s="52" t="str">
        <f t="shared" si="12"/>
        <v/>
      </c>
      <c r="L197" s="52" t="str">
        <f t="shared" si="12"/>
        <v/>
      </c>
      <c r="M197" s="52" t="str">
        <f t="shared" si="12"/>
        <v/>
      </c>
      <c r="N197" s="52" t="str">
        <f t="shared" si="12"/>
        <v/>
      </c>
      <c r="O197" s="52" t="str">
        <f t="shared" si="12"/>
        <v/>
      </c>
      <c r="P197" s="52" t="str">
        <f t="shared" si="12"/>
        <v/>
      </c>
      <c r="Q197" s="52" t="str">
        <f t="shared" si="12"/>
        <v/>
      </c>
      <c r="R197" s="52" t="str">
        <f t="shared" si="12"/>
        <v/>
      </c>
      <c r="S197" s="52" t="str">
        <f t="shared" si="12"/>
        <v/>
      </c>
      <c r="T197" s="52" t="str">
        <f t="shared" si="12"/>
        <v/>
      </c>
      <c r="U197" s="52" t="str">
        <f t="shared" si="12"/>
        <v/>
      </c>
      <c r="V197" s="52" t="str">
        <f t="shared" si="12"/>
        <v/>
      </c>
      <c r="W197" s="52" t="str">
        <f t="shared" si="12"/>
        <v/>
      </c>
      <c r="X197" s="52" t="str">
        <f t="shared" si="12"/>
        <v/>
      </c>
      <c r="Y197" s="52" t="str">
        <f t="shared" si="12"/>
        <v/>
      </c>
      <c r="Z197" s="65" t="str">
        <f t="shared" si="12"/>
        <v/>
      </c>
      <c r="AA197" s="66" t="str">
        <f t="shared" si="12"/>
        <v/>
      </c>
      <c r="AB197" s="66" t="str">
        <f t="shared" si="12"/>
        <v/>
      </c>
      <c r="AC197" s="66" t="str">
        <f t="shared" si="12"/>
        <v/>
      </c>
      <c r="AD197" s="66" t="str">
        <f t="shared" si="12"/>
        <v/>
      </c>
      <c r="AE197" s="66" t="str">
        <f t="shared" si="12"/>
        <v/>
      </c>
      <c r="AF197" s="66" t="str">
        <f t="shared" si="12"/>
        <v/>
      </c>
      <c r="AG197" s="66" t="str">
        <f t="shared" si="12"/>
        <v/>
      </c>
      <c r="AH197" s="66" t="str">
        <f t="shared" si="12"/>
        <v/>
      </c>
      <c r="AI197" s="66" t="str">
        <f t="shared" si="12"/>
        <v/>
      </c>
      <c r="AJ197" s="66" t="str">
        <f t="shared" si="12"/>
        <v/>
      </c>
      <c r="AK197" s="66" t="str">
        <f t="shared" si="12"/>
        <v/>
      </c>
      <c r="AL197" s="66" t="str">
        <f t="shared" si="12"/>
        <v/>
      </c>
      <c r="AM197" s="66" t="str">
        <f t="shared" si="12"/>
        <v/>
      </c>
      <c r="AN197" s="66" t="str">
        <f t="shared" si="12"/>
        <v/>
      </c>
      <c r="AO197" s="66" t="str">
        <f t="shared" si="12"/>
        <v/>
      </c>
      <c r="AP197" s="66" t="str">
        <f t="shared" si="12"/>
        <v/>
      </c>
      <c r="AQ197" s="66" t="str">
        <f t="shared" si="12"/>
        <v/>
      </c>
      <c r="AR197" s="66" t="str">
        <f t="shared" si="12"/>
        <v/>
      </c>
      <c r="AS197" s="66" t="str">
        <f t="shared" si="12"/>
        <v/>
      </c>
      <c r="AT197" s="66" t="str">
        <f t="shared" si="12"/>
        <v/>
      </c>
      <c r="AU197" s="66" t="str">
        <f t="shared" si="12"/>
        <v/>
      </c>
      <c r="AV197" s="67" t="str">
        <f t="shared" si="12"/>
        <v/>
      </c>
      <c r="AW197" s="353"/>
      <c r="AX197" s="353"/>
      <c r="AY197" s="353"/>
      <c r="AZ197" s="353"/>
      <c r="BA197" s="353"/>
      <c r="BB197" s="353"/>
      <c r="BC197" s="353"/>
      <c r="BD197" s="353"/>
      <c r="BE197" s="353"/>
      <c r="BF197" s="353"/>
      <c r="BG197" s="353"/>
      <c r="BH197" s="353"/>
      <c r="BI197" s="353"/>
      <c r="BJ197" s="353"/>
      <c r="BK197" s="353"/>
      <c r="BL197" s="353"/>
    </row>
    <row r="198" spans="1:64" ht="50.1" customHeight="1">
      <c r="A198" s="738" t="s">
        <v>3</v>
      </c>
      <c r="B198" s="258"/>
      <c r="C198" s="41" t="s">
        <v>124</v>
      </c>
      <c r="D198" s="672"/>
      <c r="E198" s="49"/>
      <c r="F198" s="49"/>
      <c r="G198" s="49"/>
      <c r="H198" s="49"/>
      <c r="I198" s="49"/>
      <c r="J198" s="49"/>
      <c r="K198" s="49"/>
      <c r="L198" s="49"/>
      <c r="M198" s="49"/>
      <c r="N198" s="49"/>
      <c r="O198" s="49"/>
      <c r="P198" s="49"/>
      <c r="Q198" s="49"/>
      <c r="R198" s="49"/>
      <c r="S198" s="49"/>
      <c r="T198" s="49"/>
      <c r="U198" s="49"/>
      <c r="V198" s="49"/>
      <c r="W198" s="49"/>
      <c r="X198" s="49"/>
      <c r="Y198" s="49"/>
      <c r="Z198" s="649"/>
      <c r="AA198" s="650"/>
      <c r="AB198" s="650"/>
      <c r="AC198" s="650"/>
      <c r="AD198" s="650"/>
      <c r="AE198" s="650"/>
      <c r="AF198" s="650"/>
      <c r="AG198" s="650"/>
      <c r="AH198" s="650"/>
      <c r="AI198" s="650"/>
      <c r="AJ198" s="650"/>
      <c r="AK198" s="650"/>
      <c r="AL198" s="650"/>
      <c r="AM198" s="650"/>
      <c r="AN198" s="650"/>
      <c r="AO198" s="650"/>
      <c r="AP198" s="650"/>
      <c r="AQ198" s="650"/>
      <c r="AR198" s="650"/>
      <c r="AS198" s="650"/>
      <c r="AT198" s="650"/>
      <c r="AU198" s="650"/>
      <c r="AV198" s="651"/>
      <c r="AW198" s="353"/>
      <c r="AX198" s="353"/>
      <c r="AY198" s="353"/>
      <c r="AZ198" s="353"/>
      <c r="BA198" s="353"/>
      <c r="BB198" s="353"/>
      <c r="BC198" s="353"/>
      <c r="BD198" s="353"/>
      <c r="BE198" s="353"/>
      <c r="BF198" s="353"/>
      <c r="BG198" s="353"/>
      <c r="BH198" s="353"/>
      <c r="BI198" s="353"/>
      <c r="BJ198" s="353"/>
      <c r="BK198" s="353"/>
      <c r="BL198" s="353"/>
    </row>
    <row r="199" spans="1:64" ht="14.45" customHeight="1">
      <c r="A199" s="738"/>
      <c r="B199" s="259"/>
      <c r="C199" s="37" t="s">
        <v>125</v>
      </c>
      <c r="D199" s="47">
        <v>750</v>
      </c>
      <c r="E199" s="47">
        <v>970</v>
      </c>
      <c r="F199" s="47">
        <v>1500</v>
      </c>
      <c r="G199" s="47">
        <v>1100</v>
      </c>
      <c r="H199" s="47"/>
      <c r="I199" s="47"/>
      <c r="J199" s="47"/>
      <c r="K199" s="47"/>
      <c r="L199" s="47"/>
      <c r="M199" s="47"/>
      <c r="N199" s="47"/>
      <c r="O199" s="47"/>
      <c r="P199" s="47"/>
      <c r="Q199" s="47"/>
      <c r="R199" s="47"/>
      <c r="S199" s="47"/>
      <c r="T199" s="47"/>
      <c r="U199" s="47"/>
      <c r="V199" s="47"/>
      <c r="W199" s="47"/>
      <c r="X199" s="47"/>
      <c r="Y199" s="47"/>
      <c r="Z199" s="649"/>
      <c r="AA199" s="650"/>
      <c r="AB199" s="650"/>
      <c r="AC199" s="650"/>
      <c r="AD199" s="650"/>
      <c r="AE199" s="650"/>
      <c r="AF199" s="650"/>
      <c r="AG199" s="650"/>
      <c r="AH199" s="650"/>
      <c r="AI199" s="650"/>
      <c r="AJ199" s="650"/>
      <c r="AK199" s="650"/>
      <c r="AL199" s="650"/>
      <c r="AM199" s="650"/>
      <c r="AN199" s="650"/>
      <c r="AO199" s="650"/>
      <c r="AP199" s="650"/>
      <c r="AQ199" s="650"/>
      <c r="AR199" s="650"/>
      <c r="AS199" s="650"/>
      <c r="AT199" s="650"/>
      <c r="AU199" s="650"/>
      <c r="AV199" s="651"/>
      <c r="AW199" s="353"/>
      <c r="AX199" s="353"/>
      <c r="AY199" s="353"/>
      <c r="AZ199" s="353"/>
      <c r="BA199" s="353"/>
      <c r="BB199" s="353"/>
      <c r="BC199" s="353"/>
      <c r="BD199" s="353"/>
      <c r="BE199" s="353"/>
      <c r="BF199" s="353"/>
      <c r="BG199" s="353"/>
      <c r="BH199" s="353"/>
      <c r="BI199" s="353"/>
      <c r="BJ199" s="353"/>
      <c r="BK199" s="353"/>
      <c r="BL199" s="353"/>
    </row>
    <row r="200" spans="1:64" ht="14.45" customHeight="1">
      <c r="A200" s="738"/>
      <c r="B200" s="259"/>
      <c r="C200" s="37" t="s">
        <v>9</v>
      </c>
      <c r="D200" s="47">
        <v>75</v>
      </c>
      <c r="E200" s="47">
        <v>50</v>
      </c>
      <c r="F200" s="47">
        <v>25</v>
      </c>
      <c r="G200" s="47">
        <v>87</v>
      </c>
      <c r="H200" s="47"/>
      <c r="I200" s="47"/>
      <c r="J200" s="47"/>
      <c r="K200" s="47"/>
      <c r="L200" s="47"/>
      <c r="M200" s="47"/>
      <c r="N200" s="47"/>
      <c r="O200" s="47"/>
      <c r="P200" s="47"/>
      <c r="Q200" s="47"/>
      <c r="R200" s="47"/>
      <c r="S200" s="47"/>
      <c r="T200" s="47"/>
      <c r="U200" s="47"/>
      <c r="V200" s="47"/>
      <c r="W200" s="47"/>
      <c r="X200" s="47"/>
      <c r="Y200" s="47"/>
      <c r="Z200" s="649"/>
      <c r="AA200" s="650"/>
      <c r="AB200" s="650"/>
      <c r="AC200" s="650"/>
      <c r="AD200" s="650"/>
      <c r="AE200" s="650"/>
      <c r="AF200" s="650"/>
      <c r="AG200" s="650"/>
      <c r="AH200" s="650"/>
      <c r="AI200" s="650"/>
      <c r="AJ200" s="650"/>
      <c r="AK200" s="650"/>
      <c r="AL200" s="650"/>
      <c r="AM200" s="650"/>
      <c r="AN200" s="650"/>
      <c r="AO200" s="650"/>
      <c r="AP200" s="650"/>
      <c r="AQ200" s="650"/>
      <c r="AR200" s="650"/>
      <c r="AS200" s="650"/>
      <c r="AT200" s="650"/>
      <c r="AU200" s="650"/>
      <c r="AV200" s="651"/>
      <c r="AW200" s="353"/>
      <c r="AX200" s="353"/>
      <c r="AY200" s="353"/>
      <c r="AZ200" s="353"/>
      <c r="BA200" s="353"/>
      <c r="BB200" s="353"/>
      <c r="BC200" s="353"/>
      <c r="BD200" s="353"/>
      <c r="BE200" s="353"/>
      <c r="BF200" s="353"/>
      <c r="BG200" s="353"/>
      <c r="BH200" s="353"/>
      <c r="BI200" s="353"/>
      <c r="BJ200" s="353"/>
      <c r="BK200" s="353"/>
      <c r="BL200" s="353"/>
    </row>
    <row r="201" spans="1:64" ht="14.45" customHeight="1" thickBot="1">
      <c r="A201" s="738"/>
      <c r="B201" s="260">
        <v>237950</v>
      </c>
      <c r="C201" s="40" t="s">
        <v>126</v>
      </c>
      <c r="D201" s="51">
        <f t="shared" ref="D201:AV201" si="13">IF(D199*D200=0,"",(D199*D200))</f>
        <v>56250</v>
      </c>
      <c r="E201" s="51">
        <f t="shared" si="13"/>
        <v>48500</v>
      </c>
      <c r="F201" s="51">
        <f t="shared" si="13"/>
        <v>37500</v>
      </c>
      <c r="G201" s="51">
        <f t="shared" si="13"/>
        <v>95700</v>
      </c>
      <c r="H201" s="51" t="str">
        <f t="shared" si="13"/>
        <v/>
      </c>
      <c r="I201" s="51" t="str">
        <f t="shared" si="13"/>
        <v/>
      </c>
      <c r="J201" s="51" t="str">
        <f t="shared" si="13"/>
        <v/>
      </c>
      <c r="K201" s="51" t="str">
        <f t="shared" si="13"/>
        <v/>
      </c>
      <c r="L201" s="51" t="str">
        <f t="shared" si="13"/>
        <v/>
      </c>
      <c r="M201" s="51" t="str">
        <f t="shared" si="13"/>
        <v/>
      </c>
      <c r="N201" s="51" t="str">
        <f t="shared" si="13"/>
        <v/>
      </c>
      <c r="O201" s="51" t="str">
        <f t="shared" si="13"/>
        <v/>
      </c>
      <c r="P201" s="51" t="str">
        <f t="shared" si="13"/>
        <v/>
      </c>
      <c r="Q201" s="51" t="str">
        <f t="shared" si="13"/>
        <v/>
      </c>
      <c r="R201" s="51" t="str">
        <f t="shared" si="13"/>
        <v/>
      </c>
      <c r="S201" s="51" t="str">
        <f t="shared" si="13"/>
        <v/>
      </c>
      <c r="T201" s="51" t="str">
        <f t="shared" si="13"/>
        <v/>
      </c>
      <c r="U201" s="51" t="str">
        <f t="shared" si="13"/>
        <v/>
      </c>
      <c r="V201" s="51" t="str">
        <f t="shared" si="13"/>
        <v/>
      </c>
      <c r="W201" s="51" t="str">
        <f t="shared" si="13"/>
        <v/>
      </c>
      <c r="X201" s="51" t="str">
        <f t="shared" si="13"/>
        <v/>
      </c>
      <c r="Y201" s="51" t="str">
        <f t="shared" si="13"/>
        <v/>
      </c>
      <c r="Z201" s="65" t="str">
        <f t="shared" si="13"/>
        <v/>
      </c>
      <c r="AA201" s="66" t="str">
        <f t="shared" si="13"/>
        <v/>
      </c>
      <c r="AB201" s="66" t="str">
        <f t="shared" si="13"/>
        <v/>
      </c>
      <c r="AC201" s="66" t="str">
        <f t="shared" si="13"/>
        <v/>
      </c>
      <c r="AD201" s="66" t="str">
        <f t="shared" si="13"/>
        <v/>
      </c>
      <c r="AE201" s="66" t="str">
        <f t="shared" si="13"/>
        <v/>
      </c>
      <c r="AF201" s="66" t="str">
        <f t="shared" si="13"/>
        <v/>
      </c>
      <c r="AG201" s="66" t="str">
        <f t="shared" si="13"/>
        <v/>
      </c>
      <c r="AH201" s="66" t="str">
        <f t="shared" si="13"/>
        <v/>
      </c>
      <c r="AI201" s="66" t="str">
        <f t="shared" si="13"/>
        <v/>
      </c>
      <c r="AJ201" s="66" t="str">
        <f t="shared" si="13"/>
        <v/>
      </c>
      <c r="AK201" s="66" t="str">
        <f t="shared" si="13"/>
        <v/>
      </c>
      <c r="AL201" s="66" t="str">
        <f t="shared" si="13"/>
        <v/>
      </c>
      <c r="AM201" s="66" t="str">
        <f t="shared" si="13"/>
        <v/>
      </c>
      <c r="AN201" s="66" t="str">
        <f t="shared" si="13"/>
        <v/>
      </c>
      <c r="AO201" s="66" t="str">
        <f t="shared" si="13"/>
        <v/>
      </c>
      <c r="AP201" s="66" t="str">
        <f t="shared" si="13"/>
        <v/>
      </c>
      <c r="AQ201" s="66" t="str">
        <f t="shared" si="13"/>
        <v/>
      </c>
      <c r="AR201" s="66" t="str">
        <f t="shared" si="13"/>
        <v/>
      </c>
      <c r="AS201" s="66" t="str">
        <f t="shared" si="13"/>
        <v/>
      </c>
      <c r="AT201" s="66" t="str">
        <f t="shared" si="13"/>
        <v/>
      </c>
      <c r="AU201" s="66" t="str">
        <f t="shared" si="13"/>
        <v/>
      </c>
      <c r="AV201" s="67" t="str">
        <f t="shared" si="13"/>
        <v/>
      </c>
      <c r="AW201" s="353"/>
      <c r="AX201" s="353"/>
      <c r="AY201" s="353"/>
      <c r="AZ201" s="353"/>
      <c r="BA201" s="353"/>
      <c r="BB201" s="353"/>
      <c r="BC201" s="353"/>
      <c r="BD201" s="353"/>
      <c r="BE201" s="353"/>
      <c r="BF201" s="353"/>
      <c r="BG201" s="353"/>
      <c r="BH201" s="353"/>
      <c r="BI201" s="353"/>
      <c r="BJ201" s="353"/>
      <c r="BK201" s="353"/>
      <c r="BL201" s="353"/>
    </row>
    <row r="202" spans="1:64" ht="50.1" customHeight="1" thickBot="1">
      <c r="A202" s="735" t="s">
        <v>56</v>
      </c>
      <c r="B202" s="258"/>
      <c r="C202" s="39" t="s">
        <v>124</v>
      </c>
      <c r="D202" s="48"/>
      <c r="E202" s="48"/>
      <c r="F202" s="48"/>
      <c r="G202" s="48"/>
      <c r="H202" s="48"/>
      <c r="I202" s="48"/>
      <c r="J202" s="48"/>
      <c r="K202" s="48"/>
      <c r="L202" s="48"/>
      <c r="M202" s="48"/>
      <c r="N202" s="48"/>
      <c r="O202" s="48"/>
      <c r="P202" s="48"/>
      <c r="Q202" s="48"/>
      <c r="R202" s="48"/>
      <c r="S202" s="48"/>
      <c r="T202" s="48"/>
      <c r="U202" s="48"/>
      <c r="V202" s="48"/>
      <c r="W202" s="48"/>
      <c r="X202" s="48"/>
      <c r="Y202" s="48"/>
      <c r="Z202" s="649"/>
      <c r="AA202" s="650"/>
      <c r="AB202" s="650"/>
      <c r="AC202" s="650"/>
      <c r="AD202" s="650"/>
      <c r="AE202" s="650"/>
      <c r="AF202" s="650"/>
      <c r="AG202" s="650"/>
      <c r="AH202" s="650"/>
      <c r="AI202" s="650"/>
      <c r="AJ202" s="650"/>
      <c r="AK202" s="650"/>
      <c r="AL202" s="650"/>
      <c r="AM202" s="650"/>
      <c r="AN202" s="650"/>
      <c r="AO202" s="650"/>
      <c r="AP202" s="650"/>
      <c r="AQ202" s="650"/>
      <c r="AR202" s="650"/>
      <c r="AS202" s="650"/>
      <c r="AT202" s="650"/>
      <c r="AU202" s="650"/>
      <c r="AV202" s="651"/>
      <c r="AW202" s="353"/>
      <c r="AX202" s="353"/>
      <c r="AY202" s="353"/>
      <c r="AZ202" s="353"/>
      <c r="BA202" s="353"/>
      <c r="BB202" s="353"/>
      <c r="BC202" s="353"/>
      <c r="BD202" s="353"/>
      <c r="BE202" s="353"/>
      <c r="BF202" s="353"/>
      <c r="BG202" s="353"/>
      <c r="BH202" s="353"/>
      <c r="BI202" s="353"/>
      <c r="BJ202" s="353"/>
      <c r="BK202" s="353"/>
      <c r="BL202" s="353"/>
    </row>
    <row r="203" spans="1:64" ht="14.45" customHeight="1" thickBot="1">
      <c r="A203" s="735"/>
      <c r="B203" s="261">
        <v>228000</v>
      </c>
      <c r="C203" s="38" t="s">
        <v>126</v>
      </c>
      <c r="D203" s="50">
        <v>45000</v>
      </c>
      <c r="E203" s="50">
        <v>8000</v>
      </c>
      <c r="F203" s="50">
        <v>95000</v>
      </c>
      <c r="G203" s="50">
        <v>80000</v>
      </c>
      <c r="H203" s="50"/>
      <c r="I203" s="50"/>
      <c r="J203" s="50"/>
      <c r="K203" s="50"/>
      <c r="L203" s="50"/>
      <c r="M203" s="50"/>
      <c r="N203" s="50"/>
      <c r="O203" s="50"/>
      <c r="P203" s="50"/>
      <c r="Q203" s="50"/>
      <c r="R203" s="50"/>
      <c r="S203" s="50"/>
      <c r="T203" s="50"/>
      <c r="U203" s="50"/>
      <c r="V203" s="50"/>
      <c r="W203" s="50"/>
      <c r="X203" s="50"/>
      <c r="Y203" s="50"/>
      <c r="Z203" s="649"/>
      <c r="AA203" s="650"/>
      <c r="AB203" s="650"/>
      <c r="AC203" s="650"/>
      <c r="AD203" s="650"/>
      <c r="AE203" s="650"/>
      <c r="AF203" s="650"/>
      <c r="AG203" s="650"/>
      <c r="AH203" s="650"/>
      <c r="AI203" s="650"/>
      <c r="AJ203" s="650"/>
      <c r="AK203" s="650"/>
      <c r="AL203" s="650"/>
      <c r="AM203" s="650"/>
      <c r="AN203" s="650"/>
      <c r="AO203" s="650"/>
      <c r="AP203" s="650"/>
      <c r="AQ203" s="650"/>
      <c r="AR203" s="650"/>
      <c r="AS203" s="650"/>
      <c r="AT203" s="650"/>
      <c r="AU203" s="650"/>
      <c r="AV203" s="651"/>
      <c r="AW203" s="353"/>
      <c r="AX203" s="353"/>
      <c r="AY203" s="353"/>
      <c r="AZ203" s="353"/>
      <c r="BA203" s="353"/>
      <c r="BB203" s="353"/>
      <c r="BC203" s="353"/>
      <c r="BD203" s="353"/>
      <c r="BE203" s="353"/>
      <c r="BF203" s="353"/>
      <c r="BG203" s="353"/>
      <c r="BH203" s="353"/>
      <c r="BI203" s="353"/>
      <c r="BJ203" s="353"/>
      <c r="BK203" s="353"/>
      <c r="BL203" s="353"/>
    </row>
    <row r="204" spans="1:64" ht="50.1" customHeight="1" thickBot="1">
      <c r="A204" s="735" t="s">
        <v>24</v>
      </c>
      <c r="B204" s="258"/>
      <c r="C204" s="39" t="s">
        <v>124</v>
      </c>
      <c r="D204" s="48"/>
      <c r="E204" s="48"/>
      <c r="F204" s="48"/>
      <c r="G204" s="48"/>
      <c r="H204" s="48"/>
      <c r="I204" s="48"/>
      <c r="J204" s="48"/>
      <c r="K204" s="48"/>
      <c r="L204" s="48"/>
      <c r="M204" s="48"/>
      <c r="N204" s="48"/>
      <c r="O204" s="48"/>
      <c r="P204" s="48"/>
      <c r="Q204" s="48"/>
      <c r="R204" s="48"/>
      <c r="S204" s="48"/>
      <c r="T204" s="48"/>
      <c r="U204" s="48"/>
      <c r="V204" s="48"/>
      <c r="W204" s="48"/>
      <c r="X204" s="48"/>
      <c r="Y204" s="48"/>
      <c r="Z204" s="649"/>
      <c r="AA204" s="650"/>
      <c r="AB204" s="650"/>
      <c r="AC204" s="650"/>
      <c r="AD204" s="650"/>
      <c r="AE204" s="650"/>
      <c r="AF204" s="650"/>
      <c r="AG204" s="650"/>
      <c r="AH204" s="650"/>
      <c r="AI204" s="650"/>
      <c r="AJ204" s="650"/>
      <c r="AK204" s="650"/>
      <c r="AL204" s="650"/>
      <c r="AM204" s="650"/>
      <c r="AN204" s="650"/>
      <c r="AO204" s="650"/>
      <c r="AP204" s="650"/>
      <c r="AQ204" s="650"/>
      <c r="AR204" s="650"/>
      <c r="AS204" s="650"/>
      <c r="AT204" s="650"/>
      <c r="AU204" s="650"/>
      <c r="AV204" s="651"/>
      <c r="AW204" s="353"/>
      <c r="AX204" s="353"/>
      <c r="AY204" s="353"/>
      <c r="AZ204" s="353"/>
      <c r="BA204" s="353"/>
      <c r="BB204" s="353"/>
      <c r="BC204" s="353"/>
      <c r="BD204" s="353"/>
      <c r="BE204" s="353"/>
      <c r="BF204" s="353"/>
      <c r="BG204" s="353"/>
      <c r="BH204" s="353"/>
      <c r="BI204" s="353"/>
      <c r="BJ204" s="353"/>
      <c r="BK204" s="353"/>
      <c r="BL204" s="353"/>
    </row>
    <row r="205" spans="1:64" ht="14.45" customHeight="1" thickBot="1">
      <c r="A205" s="735"/>
      <c r="B205" s="261">
        <v>117500</v>
      </c>
      <c r="C205" s="40" t="s">
        <v>126</v>
      </c>
      <c r="D205" s="50">
        <v>100000</v>
      </c>
      <c r="E205" s="50">
        <v>10000</v>
      </c>
      <c r="F205" s="50">
        <v>5000</v>
      </c>
      <c r="G205" s="50">
        <v>2500</v>
      </c>
      <c r="H205" s="50"/>
      <c r="I205" s="50"/>
      <c r="J205" s="50"/>
      <c r="K205" s="50"/>
      <c r="L205" s="50"/>
      <c r="M205" s="50"/>
      <c r="N205" s="50"/>
      <c r="O205" s="50"/>
      <c r="P205" s="50"/>
      <c r="Q205" s="50"/>
      <c r="R205" s="50"/>
      <c r="S205" s="50"/>
      <c r="T205" s="50"/>
      <c r="U205" s="50"/>
      <c r="V205" s="50"/>
      <c r="W205" s="50"/>
      <c r="X205" s="50"/>
      <c r="Y205" s="50"/>
      <c r="Z205" s="649"/>
      <c r="AA205" s="650"/>
      <c r="AB205" s="650"/>
      <c r="AC205" s="650"/>
      <c r="AD205" s="650"/>
      <c r="AE205" s="650"/>
      <c r="AF205" s="650"/>
      <c r="AG205" s="650"/>
      <c r="AH205" s="650"/>
      <c r="AI205" s="650"/>
      <c r="AJ205" s="650"/>
      <c r="AK205" s="650"/>
      <c r="AL205" s="650"/>
      <c r="AM205" s="650"/>
      <c r="AN205" s="650"/>
      <c r="AO205" s="650"/>
      <c r="AP205" s="650"/>
      <c r="AQ205" s="650"/>
      <c r="AR205" s="650"/>
      <c r="AS205" s="650"/>
      <c r="AT205" s="650"/>
      <c r="AU205" s="650"/>
      <c r="AV205" s="651"/>
      <c r="AW205" s="353"/>
      <c r="AX205" s="353"/>
      <c r="AY205" s="353"/>
      <c r="AZ205" s="353"/>
      <c r="BA205" s="353"/>
      <c r="BB205" s="353"/>
      <c r="BC205" s="353"/>
      <c r="BD205" s="353"/>
      <c r="BE205" s="353"/>
      <c r="BF205" s="353"/>
      <c r="BG205" s="353"/>
      <c r="BH205" s="353"/>
      <c r="BI205" s="353"/>
      <c r="BJ205" s="353"/>
      <c r="BK205" s="353"/>
      <c r="BL205" s="353"/>
    </row>
    <row r="206" spans="1:64" ht="50.1" customHeight="1">
      <c r="A206" s="736" t="s">
        <v>149</v>
      </c>
      <c r="B206" s="258"/>
      <c r="C206" s="39" t="s">
        <v>173</v>
      </c>
      <c r="D206" s="673"/>
      <c r="E206" s="673"/>
      <c r="F206" s="673"/>
      <c r="G206" s="673"/>
      <c r="H206" s="673"/>
      <c r="I206" s="673"/>
      <c r="J206" s="673"/>
      <c r="K206" s="673"/>
      <c r="L206" s="673"/>
      <c r="M206" s="673"/>
      <c r="N206" s="673"/>
      <c r="O206" s="673"/>
      <c r="P206" s="673"/>
      <c r="Q206" s="673"/>
      <c r="R206" s="673"/>
      <c r="S206" s="673"/>
      <c r="T206" s="673"/>
      <c r="U206" s="673"/>
      <c r="V206" s="673"/>
      <c r="W206" s="673"/>
      <c r="X206" s="673"/>
      <c r="Y206" s="673"/>
      <c r="Z206" s="674"/>
      <c r="AA206" s="675"/>
      <c r="AB206" s="675"/>
      <c r="AC206" s="675"/>
      <c r="AD206" s="675"/>
      <c r="AE206" s="675"/>
      <c r="AF206" s="675"/>
      <c r="AG206" s="675"/>
      <c r="AH206" s="675"/>
      <c r="AI206" s="675"/>
      <c r="AJ206" s="675"/>
      <c r="AK206" s="675"/>
      <c r="AL206" s="675"/>
      <c r="AM206" s="675"/>
      <c r="AN206" s="675"/>
      <c r="AO206" s="675"/>
      <c r="AP206" s="675"/>
      <c r="AQ206" s="675"/>
      <c r="AR206" s="675"/>
      <c r="AS206" s="675"/>
      <c r="AT206" s="675"/>
      <c r="AU206" s="675"/>
      <c r="AV206" s="676"/>
      <c r="AW206" s="353"/>
      <c r="AX206" s="353"/>
      <c r="AY206" s="353"/>
      <c r="AZ206" s="353"/>
      <c r="BA206" s="353"/>
      <c r="BB206" s="353"/>
      <c r="BC206" s="353"/>
      <c r="BD206" s="353"/>
      <c r="BE206" s="353"/>
      <c r="BF206" s="353"/>
      <c r="BG206" s="353"/>
      <c r="BH206" s="353"/>
      <c r="BI206" s="353"/>
      <c r="BJ206" s="353"/>
      <c r="BK206" s="353"/>
      <c r="BL206" s="353"/>
    </row>
    <row r="207" spans="1:64" ht="14.45" customHeight="1" thickBot="1">
      <c r="A207" s="737"/>
      <c r="B207" s="631">
        <v>31500</v>
      </c>
      <c r="C207" s="76" t="s">
        <v>149</v>
      </c>
      <c r="D207" s="657">
        <v>25000</v>
      </c>
      <c r="E207" s="657">
        <v>5000</v>
      </c>
      <c r="F207" s="657">
        <v>1000</v>
      </c>
      <c r="G207" s="657">
        <v>500</v>
      </c>
      <c r="H207" s="658"/>
      <c r="I207" s="658"/>
      <c r="J207" s="658"/>
      <c r="K207" s="658"/>
      <c r="L207" s="658"/>
      <c r="M207" s="658"/>
      <c r="N207" s="658"/>
      <c r="O207" s="658"/>
      <c r="P207" s="658"/>
      <c r="Q207" s="658"/>
      <c r="R207" s="658"/>
      <c r="S207" s="658"/>
      <c r="T207" s="658"/>
      <c r="U207" s="658"/>
      <c r="V207" s="658"/>
      <c r="W207" s="658"/>
      <c r="X207" s="658"/>
      <c r="Y207" s="658"/>
      <c r="Z207" s="649"/>
      <c r="AA207" s="650"/>
      <c r="AB207" s="650"/>
      <c r="AC207" s="650"/>
      <c r="AD207" s="650"/>
      <c r="AE207" s="650"/>
      <c r="AF207" s="650"/>
      <c r="AG207" s="650"/>
      <c r="AH207" s="650"/>
      <c r="AI207" s="650"/>
      <c r="AJ207" s="650"/>
      <c r="AK207" s="650"/>
      <c r="AL207" s="650"/>
      <c r="AM207" s="650"/>
      <c r="AN207" s="650"/>
      <c r="AO207" s="650"/>
      <c r="AP207" s="650"/>
      <c r="AQ207" s="650"/>
      <c r="AR207" s="650"/>
      <c r="AS207" s="650"/>
      <c r="AT207" s="650"/>
      <c r="AU207" s="650"/>
      <c r="AV207" s="651"/>
      <c r="AW207" s="353"/>
      <c r="AX207" s="353"/>
      <c r="AY207" s="353"/>
      <c r="AZ207" s="353"/>
      <c r="BA207" s="353"/>
      <c r="BB207" s="353"/>
      <c r="BC207" s="353"/>
      <c r="BD207" s="353"/>
      <c r="BE207" s="353"/>
      <c r="BF207" s="353"/>
      <c r="BG207" s="353"/>
      <c r="BH207" s="353"/>
      <c r="BI207" s="353"/>
      <c r="BJ207" s="353"/>
      <c r="BK207" s="353"/>
      <c r="BL207" s="353"/>
    </row>
    <row r="208" spans="1:64" ht="50.1" customHeight="1">
      <c r="A208" s="736" t="s">
        <v>10</v>
      </c>
      <c r="B208" s="258"/>
      <c r="C208" s="74" t="s">
        <v>124</v>
      </c>
      <c r="D208" s="673"/>
      <c r="E208" s="673"/>
      <c r="F208" s="673"/>
      <c r="G208" s="673"/>
      <c r="H208" s="673"/>
      <c r="I208" s="673"/>
      <c r="J208" s="673"/>
      <c r="K208" s="673"/>
      <c r="L208" s="673"/>
      <c r="M208" s="673"/>
      <c r="N208" s="673"/>
      <c r="O208" s="673"/>
      <c r="P208" s="673"/>
      <c r="Q208" s="673"/>
      <c r="R208" s="673"/>
      <c r="S208" s="673"/>
      <c r="T208" s="673"/>
      <c r="U208" s="673"/>
      <c r="V208" s="673"/>
      <c r="W208" s="673"/>
      <c r="X208" s="673"/>
      <c r="Y208" s="673"/>
      <c r="Z208" s="674"/>
      <c r="AA208" s="675"/>
      <c r="AB208" s="675"/>
      <c r="AC208" s="675"/>
      <c r="AD208" s="675"/>
      <c r="AE208" s="675"/>
      <c r="AF208" s="675"/>
      <c r="AG208" s="675"/>
      <c r="AH208" s="675"/>
      <c r="AI208" s="675"/>
      <c r="AJ208" s="675"/>
      <c r="AK208" s="675"/>
      <c r="AL208" s="675"/>
      <c r="AM208" s="675"/>
      <c r="AN208" s="675"/>
      <c r="AO208" s="675"/>
      <c r="AP208" s="675"/>
      <c r="AQ208" s="675"/>
      <c r="AR208" s="675"/>
      <c r="AS208" s="675"/>
      <c r="AT208" s="675"/>
      <c r="AU208" s="675"/>
      <c r="AV208" s="676"/>
      <c r="AW208" s="353"/>
      <c r="AX208" s="353"/>
      <c r="AY208" s="353"/>
      <c r="AZ208" s="353"/>
      <c r="BA208" s="353"/>
      <c r="BB208" s="353"/>
      <c r="BC208" s="353"/>
      <c r="BD208" s="353"/>
      <c r="BE208" s="353"/>
      <c r="BF208" s="353"/>
      <c r="BG208" s="353"/>
      <c r="BH208" s="353"/>
      <c r="BI208" s="353"/>
      <c r="BJ208" s="353"/>
      <c r="BK208" s="353"/>
      <c r="BL208" s="353"/>
    </row>
    <row r="209" spans="1:64" ht="14.45" customHeight="1" thickBot="1">
      <c r="A209" s="737"/>
      <c r="B209" s="631">
        <v>47000</v>
      </c>
      <c r="C209" s="38" t="s">
        <v>126</v>
      </c>
      <c r="D209" s="659">
        <v>15000</v>
      </c>
      <c r="E209" s="659">
        <v>10000</v>
      </c>
      <c r="F209" s="659">
        <v>5000</v>
      </c>
      <c r="G209" s="659">
        <v>17000</v>
      </c>
      <c r="H209" s="660"/>
      <c r="I209" s="660"/>
      <c r="J209" s="660"/>
      <c r="K209" s="660"/>
      <c r="L209" s="660"/>
      <c r="M209" s="660"/>
      <c r="N209" s="660"/>
      <c r="O209" s="660"/>
      <c r="P209" s="660"/>
      <c r="Q209" s="660"/>
      <c r="R209" s="660"/>
      <c r="S209" s="660"/>
      <c r="T209" s="660"/>
      <c r="U209" s="660"/>
      <c r="V209" s="660"/>
      <c r="W209" s="660"/>
      <c r="X209" s="660"/>
      <c r="Y209" s="660"/>
      <c r="Z209" s="649"/>
      <c r="AA209" s="650"/>
      <c r="AB209" s="650"/>
      <c r="AC209" s="650"/>
      <c r="AD209" s="650"/>
      <c r="AE209" s="650"/>
      <c r="AF209" s="650"/>
      <c r="AG209" s="650"/>
      <c r="AH209" s="650"/>
      <c r="AI209" s="650"/>
      <c r="AJ209" s="650"/>
      <c r="AK209" s="650"/>
      <c r="AL209" s="650"/>
      <c r="AM209" s="650"/>
      <c r="AN209" s="650"/>
      <c r="AO209" s="650"/>
      <c r="AP209" s="650"/>
      <c r="AQ209" s="650"/>
      <c r="AR209" s="650"/>
      <c r="AS209" s="650"/>
      <c r="AT209" s="650"/>
      <c r="AU209" s="650"/>
      <c r="AV209" s="651"/>
      <c r="AW209" s="353"/>
      <c r="AX209" s="353"/>
      <c r="AY209" s="353"/>
      <c r="AZ209" s="353"/>
      <c r="BA209" s="353"/>
      <c r="BB209" s="353"/>
      <c r="BC209" s="353"/>
      <c r="BD209" s="353"/>
      <c r="BE209" s="353"/>
      <c r="BF209" s="353"/>
      <c r="BG209" s="353"/>
      <c r="BH209" s="353"/>
      <c r="BI209" s="353"/>
      <c r="BJ209" s="353"/>
      <c r="BK209" s="353"/>
      <c r="BL209" s="353"/>
    </row>
    <row r="210" spans="1:64" ht="50.1" customHeight="1" thickBot="1">
      <c r="A210" s="735" t="s">
        <v>55</v>
      </c>
      <c r="B210" s="258"/>
      <c r="C210" s="41" t="s">
        <v>124</v>
      </c>
      <c r="D210" s="48"/>
      <c r="E210" s="48"/>
      <c r="F210" s="48"/>
      <c r="G210" s="48"/>
      <c r="H210" s="48"/>
      <c r="I210" s="48"/>
      <c r="J210" s="48"/>
      <c r="K210" s="48"/>
      <c r="L210" s="48"/>
      <c r="M210" s="48"/>
      <c r="N210" s="48"/>
      <c r="O210" s="48"/>
      <c r="P210" s="48"/>
      <c r="Q210" s="48"/>
      <c r="R210" s="48"/>
      <c r="S210" s="48"/>
      <c r="T210" s="48"/>
      <c r="U210" s="48"/>
      <c r="V210" s="48"/>
      <c r="W210" s="48"/>
      <c r="X210" s="48"/>
      <c r="Y210" s="48"/>
      <c r="Z210" s="649"/>
      <c r="AA210" s="650"/>
      <c r="AB210" s="650"/>
      <c r="AC210" s="650"/>
      <c r="AD210" s="650"/>
      <c r="AE210" s="650"/>
      <c r="AF210" s="650"/>
      <c r="AG210" s="650"/>
      <c r="AH210" s="650"/>
      <c r="AI210" s="650"/>
      <c r="AJ210" s="650"/>
      <c r="AK210" s="650"/>
      <c r="AL210" s="650"/>
      <c r="AM210" s="650"/>
      <c r="AN210" s="650"/>
      <c r="AO210" s="650"/>
      <c r="AP210" s="650"/>
      <c r="AQ210" s="650"/>
      <c r="AR210" s="650"/>
      <c r="AS210" s="650"/>
      <c r="AT210" s="650"/>
      <c r="AU210" s="650"/>
      <c r="AV210" s="651"/>
      <c r="AW210" s="353"/>
      <c r="AX210" s="353"/>
      <c r="AY210" s="353"/>
      <c r="AZ210" s="353"/>
      <c r="BA210" s="353"/>
      <c r="BB210" s="353"/>
      <c r="BC210" s="353"/>
      <c r="BD210" s="353"/>
      <c r="BE210" s="353"/>
      <c r="BF210" s="353"/>
      <c r="BG210" s="353"/>
      <c r="BH210" s="353"/>
      <c r="BI210" s="353"/>
      <c r="BJ210" s="353"/>
      <c r="BK210" s="353"/>
      <c r="BL210" s="353"/>
    </row>
    <row r="211" spans="1:64" ht="14.45" customHeight="1" thickBot="1">
      <c r="A211" s="735"/>
      <c r="B211" s="261">
        <v>49200</v>
      </c>
      <c r="C211" s="38" t="s">
        <v>126</v>
      </c>
      <c r="D211" s="661">
        <v>10000</v>
      </c>
      <c r="E211" s="50">
        <v>10000</v>
      </c>
      <c r="F211" s="50">
        <v>15000</v>
      </c>
      <c r="G211" s="50">
        <v>7800</v>
      </c>
      <c r="H211" s="50">
        <v>6400</v>
      </c>
      <c r="I211" s="50"/>
      <c r="J211" s="50"/>
      <c r="K211" s="50"/>
      <c r="L211" s="50"/>
      <c r="M211" s="50"/>
      <c r="N211" s="50"/>
      <c r="O211" s="50"/>
      <c r="P211" s="50"/>
      <c r="Q211" s="50"/>
      <c r="R211" s="50"/>
      <c r="S211" s="50"/>
      <c r="T211" s="50"/>
      <c r="U211" s="50"/>
      <c r="V211" s="50"/>
      <c r="W211" s="50"/>
      <c r="X211" s="50"/>
      <c r="Y211" s="50"/>
      <c r="Z211" s="662"/>
      <c r="AA211" s="663"/>
      <c r="AB211" s="663"/>
      <c r="AC211" s="663"/>
      <c r="AD211" s="663"/>
      <c r="AE211" s="663"/>
      <c r="AF211" s="663"/>
      <c r="AG211" s="663"/>
      <c r="AH211" s="663"/>
      <c r="AI211" s="663"/>
      <c r="AJ211" s="663"/>
      <c r="AK211" s="663"/>
      <c r="AL211" s="663"/>
      <c r="AM211" s="663"/>
      <c r="AN211" s="663"/>
      <c r="AO211" s="663"/>
      <c r="AP211" s="663"/>
      <c r="AQ211" s="663"/>
      <c r="AR211" s="663"/>
      <c r="AS211" s="663"/>
      <c r="AT211" s="663"/>
      <c r="AU211" s="663"/>
      <c r="AV211" s="664"/>
      <c r="AW211" s="353"/>
      <c r="AX211" s="353"/>
      <c r="AY211" s="353"/>
      <c r="AZ211" s="353"/>
      <c r="BA211" s="353"/>
      <c r="BB211" s="353"/>
      <c r="BC211" s="353"/>
      <c r="BD211" s="353"/>
      <c r="BE211" s="353"/>
      <c r="BF211" s="353"/>
      <c r="BG211" s="353"/>
      <c r="BH211" s="353"/>
      <c r="BI211" s="353"/>
      <c r="BJ211" s="353"/>
      <c r="BK211" s="353"/>
      <c r="BL211" s="353"/>
    </row>
    <row r="212" spans="1:64" ht="21.95" customHeight="1" thickBot="1">
      <c r="A212" s="200" t="s">
        <v>13</v>
      </c>
      <c r="B212" s="318">
        <f>SUM(B197,B201,B203,B205,B211)-B207-B209</f>
        <v>2613060</v>
      </c>
      <c r="C212" s="76"/>
      <c r="D212" s="353"/>
      <c r="E212" s="353"/>
      <c r="F212" s="353"/>
      <c r="G212" s="353"/>
      <c r="H212" s="353"/>
      <c r="I212" s="353"/>
      <c r="J212" s="353"/>
      <c r="K212" s="353"/>
      <c r="L212" s="353"/>
      <c r="M212" s="353"/>
      <c r="N212" s="353"/>
      <c r="O212" s="353"/>
      <c r="P212" s="353"/>
      <c r="Q212" s="353"/>
      <c r="R212" s="353"/>
      <c r="S212" s="353"/>
      <c r="T212" s="353"/>
      <c r="U212" s="353"/>
      <c r="V212" s="353"/>
      <c r="W212" s="353"/>
      <c r="X212" s="353"/>
      <c r="Y212" s="353"/>
      <c r="Z212" s="353"/>
      <c r="AA212" s="353"/>
      <c r="AB212" s="353"/>
      <c r="AC212" s="353"/>
      <c r="AD212" s="353"/>
      <c r="AE212" s="353"/>
      <c r="AF212" s="353"/>
      <c r="AG212" s="353"/>
      <c r="AH212" s="353"/>
      <c r="AI212" s="353"/>
      <c r="AJ212" s="353"/>
      <c r="AK212" s="353"/>
      <c r="AL212" s="353"/>
      <c r="AM212" s="353"/>
      <c r="AN212" s="353"/>
      <c r="AO212" s="353"/>
      <c r="AP212" s="353"/>
      <c r="AQ212" s="353"/>
      <c r="AR212" s="353"/>
      <c r="AS212" s="353"/>
      <c r="AT212" s="353"/>
      <c r="AU212" s="353"/>
      <c r="AV212" s="353"/>
      <c r="AW212" s="353"/>
      <c r="AX212" s="353"/>
      <c r="AY212" s="353"/>
      <c r="AZ212" s="353"/>
      <c r="BA212" s="353"/>
      <c r="BB212" s="353"/>
      <c r="BC212" s="353"/>
      <c r="BD212" s="353"/>
      <c r="BE212" s="353"/>
      <c r="BF212" s="353"/>
      <c r="BG212" s="353"/>
      <c r="BH212" s="353"/>
      <c r="BI212" s="353"/>
      <c r="BJ212" s="353"/>
      <c r="BK212" s="353"/>
      <c r="BL212" s="353"/>
    </row>
    <row r="213" spans="1:64" ht="30" customHeight="1" thickBot="1">
      <c r="A213" s="199" t="s">
        <v>217</v>
      </c>
      <c r="B213" s="665">
        <v>450000</v>
      </c>
      <c r="C213" s="527">
        <f>IF(B213="",0,IF(D189="Forsknings- og videnformidlingsinstitution",IF(B212=0,0,B213/B212),IF(B197=0,0,B213/B197)))</f>
        <v>0.21856224895697238</v>
      </c>
      <c r="D213" s="353"/>
      <c r="E213" s="353"/>
      <c r="F213" s="353"/>
      <c r="G213" s="353"/>
      <c r="H213" s="353"/>
      <c r="I213" s="353"/>
      <c r="J213" s="353"/>
      <c r="K213" s="353"/>
      <c r="L213" s="353"/>
      <c r="M213" s="353"/>
      <c r="N213" s="353"/>
      <c r="O213" s="353"/>
      <c r="P213" s="353"/>
      <c r="Q213" s="353"/>
      <c r="R213" s="353"/>
      <c r="S213" s="353"/>
      <c r="T213" s="353"/>
      <c r="U213" s="353"/>
      <c r="V213" s="353"/>
      <c r="W213" s="353"/>
      <c r="X213" s="353"/>
      <c r="Y213" s="353"/>
      <c r="Z213" s="353"/>
      <c r="AA213" s="353"/>
      <c r="AB213" s="353"/>
      <c r="AC213" s="353"/>
      <c r="AD213" s="353"/>
      <c r="AE213" s="353"/>
      <c r="AF213" s="353"/>
      <c r="AG213" s="353"/>
      <c r="AH213" s="353"/>
      <c r="AI213" s="353"/>
      <c r="AJ213" s="353"/>
      <c r="AK213" s="353"/>
      <c r="AL213" s="353"/>
      <c r="AM213" s="353"/>
      <c r="AN213" s="353"/>
      <c r="AO213" s="353"/>
      <c r="AP213" s="353"/>
      <c r="AQ213" s="353"/>
      <c r="AR213" s="353"/>
      <c r="AS213" s="353"/>
      <c r="AT213" s="353"/>
      <c r="AU213" s="353"/>
      <c r="AV213" s="353"/>
      <c r="AW213" s="353"/>
      <c r="AX213" s="353"/>
      <c r="AY213" s="353"/>
      <c r="AZ213" s="353"/>
      <c r="BA213" s="353"/>
      <c r="BB213" s="353"/>
      <c r="BC213" s="353"/>
      <c r="BD213" s="353"/>
      <c r="BE213" s="353"/>
      <c r="BF213" s="353"/>
      <c r="BG213" s="353"/>
      <c r="BH213" s="353"/>
      <c r="BI213" s="353"/>
      <c r="BJ213" s="353"/>
      <c r="BK213" s="353"/>
      <c r="BL213" s="353"/>
    </row>
    <row r="214" spans="1:64" ht="21.95" customHeight="1" thickBot="1">
      <c r="A214" s="253" t="s">
        <v>339</v>
      </c>
      <c r="B214" s="377"/>
      <c r="C214" s="254"/>
      <c r="D214" s="353"/>
      <c r="E214" s="353"/>
      <c r="F214" s="353"/>
      <c r="G214" s="353"/>
      <c r="H214" s="353"/>
      <c r="I214" s="353"/>
      <c r="J214" s="353"/>
      <c r="K214" s="353"/>
      <c r="L214" s="353"/>
      <c r="M214" s="353"/>
      <c r="N214" s="353"/>
      <c r="O214" s="353"/>
      <c r="P214" s="353"/>
      <c r="Q214" s="353"/>
      <c r="R214" s="353"/>
      <c r="S214" s="353"/>
      <c r="T214" s="353"/>
      <c r="U214" s="353"/>
      <c r="V214" s="353"/>
      <c r="W214" s="353"/>
      <c r="X214" s="353"/>
      <c r="Y214" s="353"/>
      <c r="Z214" s="353"/>
      <c r="AA214" s="353"/>
      <c r="AB214" s="353"/>
      <c r="AC214" s="353"/>
      <c r="AD214" s="353"/>
      <c r="AE214" s="353"/>
      <c r="AF214" s="353"/>
      <c r="AG214" s="353"/>
      <c r="AH214" s="353"/>
      <c r="AI214" s="353"/>
      <c r="AJ214" s="353"/>
      <c r="AK214" s="353"/>
      <c r="AL214" s="353"/>
      <c r="AM214" s="353"/>
      <c r="AN214" s="353"/>
      <c r="AO214" s="353"/>
      <c r="AP214" s="353"/>
      <c r="AQ214" s="353"/>
      <c r="AR214" s="353"/>
      <c r="AS214" s="353"/>
      <c r="AT214" s="353"/>
      <c r="AU214" s="353"/>
      <c r="AV214" s="353"/>
      <c r="AW214" s="353"/>
      <c r="AX214" s="353"/>
      <c r="AY214" s="353"/>
      <c r="AZ214" s="353"/>
      <c r="BA214" s="353"/>
      <c r="BB214" s="353"/>
      <c r="BC214" s="353"/>
      <c r="BD214" s="353"/>
      <c r="BE214" s="353"/>
      <c r="BF214" s="353"/>
      <c r="BG214" s="353"/>
      <c r="BH214" s="353"/>
      <c r="BI214" s="353"/>
      <c r="BJ214" s="353"/>
      <c r="BK214" s="353"/>
      <c r="BL214" s="353"/>
    </row>
    <row r="215" spans="1:64" ht="14.1" customHeight="1">
      <c r="A215" s="353"/>
      <c r="B215" s="353"/>
      <c r="C215" s="353"/>
      <c r="D215" s="353"/>
      <c r="E215" s="353"/>
      <c r="F215" s="353"/>
      <c r="G215" s="353"/>
      <c r="H215" s="353"/>
      <c r="I215" s="353"/>
      <c r="J215" s="353"/>
      <c r="K215" s="353"/>
      <c r="L215" s="353"/>
      <c r="M215" s="353"/>
      <c r="N215" s="353"/>
      <c r="O215" s="353"/>
      <c r="P215" s="353"/>
      <c r="Q215" s="353"/>
      <c r="R215" s="353"/>
      <c r="S215" s="353"/>
      <c r="T215" s="353"/>
      <c r="U215" s="353"/>
      <c r="V215" s="353"/>
      <c r="W215" s="353"/>
      <c r="X215" s="353"/>
      <c r="Y215" s="353"/>
      <c r="Z215" s="353"/>
      <c r="AA215" s="353"/>
      <c r="AB215" s="353"/>
      <c r="AC215" s="353"/>
      <c r="AD215" s="353"/>
      <c r="AE215" s="353"/>
      <c r="AF215" s="353"/>
      <c r="AG215" s="353"/>
      <c r="AH215" s="353"/>
      <c r="AI215" s="353"/>
      <c r="AJ215" s="353"/>
      <c r="AK215" s="353"/>
      <c r="AL215" s="353"/>
      <c r="AM215" s="353"/>
      <c r="AN215" s="353"/>
      <c r="AO215" s="353"/>
      <c r="AP215" s="353"/>
      <c r="AQ215" s="353"/>
      <c r="AR215" s="353"/>
      <c r="AS215" s="353"/>
      <c r="AT215" s="353"/>
      <c r="AU215" s="353"/>
      <c r="AV215" s="353"/>
      <c r="AW215" s="353"/>
      <c r="AX215" s="353"/>
      <c r="AY215" s="353"/>
      <c r="AZ215" s="353"/>
      <c r="BA215" s="353"/>
      <c r="BB215" s="353"/>
      <c r="BC215" s="353"/>
      <c r="BD215" s="353"/>
      <c r="BE215" s="353"/>
      <c r="BF215" s="353"/>
      <c r="BG215" s="353"/>
      <c r="BH215" s="353"/>
      <c r="BI215" s="353"/>
      <c r="BJ215" s="353"/>
      <c r="BK215" s="353"/>
      <c r="BL215" s="353"/>
    </row>
    <row r="216" spans="1:64" ht="14.1" customHeight="1" thickBot="1">
      <c r="A216" s="373"/>
      <c r="B216" s="373"/>
      <c r="C216" s="353"/>
      <c r="D216" s="353"/>
      <c r="E216" s="353"/>
      <c r="F216" s="353"/>
      <c r="G216" s="353"/>
      <c r="H216" s="353"/>
      <c r="I216" s="353"/>
      <c r="J216" s="353"/>
      <c r="K216" s="353"/>
      <c r="L216" s="353"/>
      <c r="M216" s="353"/>
      <c r="N216" s="353"/>
      <c r="O216" s="353"/>
      <c r="P216" s="353"/>
      <c r="Q216" s="353"/>
      <c r="R216" s="353"/>
      <c r="S216" s="353"/>
      <c r="T216" s="353"/>
      <c r="U216" s="353"/>
      <c r="V216" s="353"/>
      <c r="W216" s="353"/>
      <c r="X216" s="353"/>
      <c r="Y216" s="353"/>
      <c r="Z216" s="353"/>
      <c r="AA216" s="353"/>
      <c r="AB216" s="353"/>
      <c r="AC216" s="353"/>
      <c r="AD216" s="353"/>
      <c r="AE216" s="353"/>
      <c r="AF216" s="353"/>
      <c r="AG216" s="353"/>
      <c r="AH216" s="353"/>
      <c r="AI216" s="353"/>
      <c r="AJ216" s="353"/>
      <c r="AK216" s="353"/>
      <c r="AL216" s="353"/>
      <c r="AM216" s="353"/>
      <c r="AN216" s="353"/>
      <c r="AO216" s="353"/>
      <c r="AP216" s="353"/>
      <c r="AQ216" s="353"/>
      <c r="AR216" s="353"/>
      <c r="AS216" s="353"/>
      <c r="AT216" s="353"/>
      <c r="AU216" s="353"/>
      <c r="AV216" s="353"/>
      <c r="AW216" s="353"/>
      <c r="AX216" s="353"/>
      <c r="AY216" s="353"/>
      <c r="AZ216" s="353"/>
      <c r="BA216" s="353"/>
      <c r="BB216" s="353"/>
      <c r="BC216" s="353"/>
      <c r="BD216" s="353"/>
      <c r="BE216" s="353"/>
      <c r="BF216" s="353"/>
      <c r="BG216" s="353"/>
      <c r="BH216" s="353"/>
      <c r="BI216" s="353"/>
      <c r="BJ216" s="353"/>
      <c r="BK216" s="353"/>
      <c r="BL216" s="353"/>
    </row>
    <row r="217" spans="1:64" ht="24.95" customHeight="1" thickTop="1" thickBot="1">
      <c r="A217" s="366" t="s">
        <v>419</v>
      </c>
      <c r="B217" s="367"/>
      <c r="C217" s="358"/>
      <c r="D217" s="368"/>
      <c r="E217" s="358"/>
      <c r="F217" s="358"/>
      <c r="G217" s="358"/>
      <c r="H217" s="358"/>
      <c r="I217" s="358"/>
      <c r="J217" s="358"/>
      <c r="K217" s="358"/>
      <c r="L217" s="358"/>
      <c r="M217" s="358"/>
      <c r="N217" s="358"/>
      <c r="O217" s="358"/>
      <c r="P217" s="358"/>
      <c r="Q217" s="358"/>
      <c r="R217" s="358"/>
      <c r="S217" s="358"/>
      <c r="T217" s="358"/>
      <c r="U217" s="358"/>
      <c r="V217" s="358"/>
      <c r="W217" s="358"/>
      <c r="X217" s="358"/>
      <c r="Y217" s="358"/>
      <c r="Z217" s="358"/>
      <c r="AA217" s="358"/>
      <c r="AB217" s="358"/>
      <c r="AC217" s="358"/>
      <c r="AD217" s="358"/>
      <c r="AE217" s="358"/>
      <c r="AF217" s="358"/>
      <c r="AG217" s="358"/>
      <c r="AH217" s="358"/>
      <c r="AI217" s="358"/>
      <c r="AJ217" s="358"/>
      <c r="AK217" s="358"/>
      <c r="AL217" s="358"/>
      <c r="AM217" s="358"/>
      <c r="AN217" s="358"/>
      <c r="AO217" s="358"/>
      <c r="AP217" s="358"/>
      <c r="AQ217" s="358"/>
      <c r="AR217" s="358"/>
      <c r="AS217" s="358"/>
      <c r="AT217" s="358"/>
      <c r="AU217" s="358"/>
      <c r="AV217" s="358"/>
      <c r="AW217" s="353"/>
      <c r="AX217" s="353"/>
      <c r="AY217" s="353"/>
      <c r="AZ217" s="353"/>
      <c r="BA217" s="353"/>
      <c r="BB217" s="353"/>
      <c r="BC217" s="353"/>
      <c r="BD217" s="353"/>
      <c r="BE217" s="353"/>
      <c r="BF217" s="353"/>
      <c r="BG217" s="353"/>
      <c r="BH217" s="353"/>
      <c r="BI217" s="353"/>
      <c r="BJ217" s="353"/>
      <c r="BK217" s="353"/>
      <c r="BL217" s="353"/>
    </row>
    <row r="218" spans="1:64" ht="35.1" customHeight="1">
      <c r="A218" s="492" t="str">
        <f>IF(B219&gt;0,"Evt. P-nummer","")</f>
        <v>Evt. P-nummer</v>
      </c>
      <c r="B218" s="512" t="s">
        <v>392</v>
      </c>
      <c r="C218" s="530" t="s">
        <v>15</v>
      </c>
      <c r="D218" s="531" t="s">
        <v>204</v>
      </c>
      <c r="E218" s="531" t="s">
        <v>113</v>
      </c>
      <c r="F218" s="532" t="s">
        <v>205</v>
      </c>
      <c r="G218" s="359"/>
      <c r="H218" s="359"/>
      <c r="I218" s="359"/>
      <c r="J218" s="359"/>
      <c r="K218" s="359"/>
      <c r="L218" s="359"/>
      <c r="M218" s="359"/>
      <c r="N218" s="359"/>
      <c r="O218" s="359"/>
      <c r="P218" s="359"/>
      <c r="Q218" s="359"/>
      <c r="R218" s="359"/>
      <c r="S218" s="359"/>
      <c r="T218" s="359"/>
      <c r="U218" s="359"/>
      <c r="V218" s="359"/>
      <c r="W218" s="359"/>
      <c r="X218" s="359"/>
      <c r="Y218" s="359"/>
      <c r="Z218" s="359"/>
      <c r="AA218" s="359"/>
      <c r="AB218" s="359"/>
      <c r="AC218" s="359"/>
      <c r="AD218" s="359"/>
      <c r="AE218" s="359"/>
      <c r="AF218" s="359"/>
      <c r="AG218" s="359"/>
      <c r="AH218" s="359"/>
      <c r="AI218" s="359"/>
      <c r="AJ218" s="359"/>
      <c r="AK218" s="359"/>
      <c r="AL218" s="359"/>
      <c r="AM218" s="359"/>
      <c r="AN218" s="359"/>
      <c r="AO218" s="359"/>
      <c r="AP218" s="359"/>
      <c r="AQ218" s="359"/>
      <c r="AR218" s="359"/>
      <c r="AS218" s="359"/>
      <c r="AT218" s="359"/>
      <c r="AU218" s="359"/>
      <c r="AV218" s="359"/>
      <c r="AW218" s="353"/>
      <c r="AX218" s="353"/>
      <c r="AY218" s="353"/>
      <c r="AZ218" s="353"/>
      <c r="BA218" s="353"/>
      <c r="BB218" s="353"/>
      <c r="BC218" s="353"/>
      <c r="BD218" s="353"/>
      <c r="BE218" s="353"/>
      <c r="BF218" s="353"/>
      <c r="BG218" s="353"/>
      <c r="BH218" s="353"/>
      <c r="BI218" s="353"/>
      <c r="BJ218" s="353"/>
      <c r="BK218" s="353"/>
      <c r="BL218" s="353"/>
    </row>
    <row r="219" spans="1:64" ht="35.1" customHeight="1" thickBot="1">
      <c r="A219" s="634">
        <v>20214563789</v>
      </c>
      <c r="B219" s="666">
        <v>6002578</v>
      </c>
      <c r="C219" s="667" t="s">
        <v>476</v>
      </c>
      <c r="D219" s="668" t="s">
        <v>104</v>
      </c>
      <c r="E219" s="668" t="s">
        <v>108</v>
      </c>
      <c r="F219" s="669" t="s">
        <v>92</v>
      </c>
      <c r="G219" s="353"/>
      <c r="H219" s="353"/>
      <c r="I219" s="353"/>
      <c r="J219" s="353"/>
      <c r="K219" s="353"/>
      <c r="L219" s="353"/>
      <c r="M219" s="353"/>
      <c r="N219" s="353"/>
      <c r="O219" s="353"/>
      <c r="P219" s="353"/>
      <c r="Q219" s="353"/>
      <c r="R219" s="353"/>
      <c r="S219" s="353"/>
      <c r="T219" s="353"/>
      <c r="U219" s="353"/>
      <c r="V219" s="353"/>
      <c r="W219" s="353"/>
      <c r="X219" s="353"/>
      <c r="Y219" s="353"/>
      <c r="Z219" s="353"/>
      <c r="AA219" s="353"/>
      <c r="AB219" s="353"/>
      <c r="AC219" s="353"/>
      <c r="AD219" s="353"/>
      <c r="AE219" s="353"/>
      <c r="AF219" s="353"/>
      <c r="AG219" s="353"/>
      <c r="AH219" s="353"/>
      <c r="AI219" s="353"/>
      <c r="AJ219" s="353"/>
      <c r="AK219" s="353"/>
      <c r="AL219" s="353"/>
      <c r="AM219" s="353"/>
      <c r="AN219" s="353"/>
      <c r="AO219" s="353"/>
      <c r="AP219" s="353"/>
      <c r="AQ219" s="353"/>
      <c r="AR219" s="353"/>
      <c r="AS219" s="353"/>
      <c r="AT219" s="353"/>
      <c r="AU219" s="353"/>
      <c r="AV219" s="353"/>
      <c r="AW219" s="353"/>
      <c r="AX219" s="353"/>
      <c r="AY219" s="353"/>
      <c r="AZ219" s="353"/>
      <c r="BA219" s="353"/>
      <c r="BB219" s="353"/>
      <c r="BC219" s="353"/>
      <c r="BD219" s="353"/>
      <c r="BE219" s="353"/>
      <c r="BF219" s="353"/>
      <c r="BG219" s="353"/>
      <c r="BH219" s="353"/>
      <c r="BI219" s="353"/>
      <c r="BJ219" s="353"/>
      <c r="BK219" s="353"/>
      <c r="BL219" s="353"/>
    </row>
    <row r="220" spans="1:64" ht="35.1" customHeight="1">
      <c r="A220" s="528" t="s">
        <v>210</v>
      </c>
      <c r="B220" s="529" t="s">
        <v>406</v>
      </c>
      <c r="C220" s="750"/>
      <c r="D220" s="533" t="s">
        <v>401</v>
      </c>
      <c r="E220" s="533" t="str">
        <f>IF(D221="Ja","Privat finansiering","")</f>
        <v>Privat finansiering</v>
      </c>
      <c r="F220" s="632" t="str">
        <f>IF(D221="Ja","Offentlig finansiering","")</f>
        <v>Offentlig finansiering</v>
      </c>
      <c r="G220" s="353"/>
      <c r="H220" s="353"/>
      <c r="I220" s="353"/>
      <c r="J220" s="353"/>
      <c r="K220" s="353"/>
      <c r="L220" s="353"/>
      <c r="M220" s="353"/>
      <c r="N220" s="353"/>
      <c r="O220" s="353"/>
      <c r="P220" s="353"/>
      <c r="Q220" s="353"/>
      <c r="R220" s="353"/>
      <c r="S220" s="353"/>
      <c r="T220" s="353"/>
      <c r="U220" s="353"/>
      <c r="V220" s="353"/>
      <c r="W220" s="353"/>
      <c r="X220" s="353"/>
      <c r="Y220" s="353"/>
      <c r="Z220" s="353"/>
      <c r="AA220" s="353"/>
      <c r="AB220" s="353"/>
      <c r="AC220" s="353"/>
      <c r="AD220" s="353"/>
      <c r="AE220" s="353"/>
      <c r="AF220" s="353"/>
      <c r="AG220" s="353"/>
      <c r="AH220" s="353"/>
      <c r="AI220" s="353"/>
      <c r="AJ220" s="353"/>
      <c r="AK220" s="353"/>
      <c r="AL220" s="353"/>
      <c r="AM220" s="353"/>
      <c r="AN220" s="353"/>
      <c r="AO220" s="353"/>
      <c r="AP220" s="353"/>
      <c r="AQ220" s="353"/>
      <c r="AR220" s="353"/>
      <c r="AS220" s="353"/>
      <c r="AT220" s="353"/>
      <c r="AU220" s="353"/>
      <c r="AV220" s="353"/>
      <c r="AW220" s="353"/>
      <c r="AX220" s="353"/>
      <c r="AY220" s="353"/>
      <c r="AZ220" s="353"/>
      <c r="BA220" s="353"/>
      <c r="BB220" s="353"/>
      <c r="BC220" s="353"/>
      <c r="BD220" s="353"/>
      <c r="BE220" s="353"/>
      <c r="BF220" s="353"/>
      <c r="BG220" s="353"/>
      <c r="BH220" s="353"/>
      <c r="BI220" s="353"/>
      <c r="BJ220" s="353"/>
      <c r="BK220" s="353"/>
      <c r="BL220" s="353"/>
    </row>
    <row r="221" spans="1:64" ht="35.1" customHeight="1" thickBot="1">
      <c r="A221" s="335">
        <v>0.4</v>
      </c>
      <c r="B221" s="519">
        <v>0.26498892909218558</v>
      </c>
      <c r="C221" s="751"/>
      <c r="D221" s="670" t="s">
        <v>467</v>
      </c>
      <c r="E221" s="671">
        <v>1500000</v>
      </c>
      <c r="F221" s="642">
        <v>450000</v>
      </c>
      <c r="G221" s="353"/>
      <c r="H221" s="353"/>
      <c r="I221" s="353"/>
      <c r="J221" s="353"/>
      <c r="K221" s="353"/>
      <c r="L221" s="353"/>
      <c r="M221" s="353"/>
      <c r="N221" s="353"/>
      <c r="O221" s="353"/>
      <c r="P221" s="353"/>
      <c r="Q221" s="353"/>
      <c r="R221" s="353"/>
      <c r="S221" s="353"/>
      <c r="T221" s="353"/>
      <c r="U221" s="353"/>
      <c r="V221" s="353"/>
      <c r="W221" s="353"/>
      <c r="X221" s="353"/>
      <c r="Y221" s="353"/>
      <c r="Z221" s="353"/>
      <c r="AA221" s="353"/>
      <c r="AB221" s="353"/>
      <c r="AC221" s="353"/>
      <c r="AD221" s="353"/>
      <c r="AE221" s="353"/>
      <c r="AF221" s="353"/>
      <c r="AG221" s="353"/>
      <c r="AH221" s="353"/>
      <c r="AI221" s="353"/>
      <c r="AJ221" s="353"/>
      <c r="AK221" s="353"/>
      <c r="AL221" s="353"/>
      <c r="AM221" s="353"/>
      <c r="AN221" s="353"/>
      <c r="AO221" s="353"/>
      <c r="AP221" s="353"/>
      <c r="AQ221" s="353"/>
      <c r="AR221" s="353"/>
      <c r="AS221" s="353"/>
      <c r="AT221" s="353"/>
      <c r="AU221" s="353"/>
      <c r="AV221" s="353"/>
      <c r="AW221" s="353"/>
      <c r="AX221" s="353"/>
      <c r="AY221" s="353"/>
      <c r="AZ221" s="353"/>
      <c r="BA221" s="353"/>
      <c r="BB221" s="353"/>
      <c r="BC221" s="353"/>
      <c r="BD221" s="353"/>
      <c r="BE221" s="353"/>
      <c r="BF221" s="353"/>
      <c r="BG221" s="353"/>
      <c r="BH221" s="353"/>
      <c r="BI221" s="353"/>
      <c r="BJ221" s="353"/>
      <c r="BK221" s="353"/>
      <c r="BL221" s="353"/>
    </row>
    <row r="222" spans="1:64" ht="14.1" customHeight="1">
      <c r="A222" s="353"/>
      <c r="B222" s="353"/>
      <c r="C222" s="353"/>
      <c r="D222" s="353"/>
      <c r="E222" s="353"/>
      <c r="F222" s="353"/>
      <c r="G222" s="353"/>
      <c r="H222" s="353"/>
      <c r="I222" s="353"/>
      <c r="J222" s="353"/>
      <c r="K222" s="353"/>
      <c r="L222" s="353"/>
      <c r="M222" s="353"/>
      <c r="N222" s="353"/>
      <c r="O222" s="353"/>
      <c r="P222" s="353"/>
      <c r="Q222" s="353"/>
      <c r="R222" s="353"/>
      <c r="S222" s="353"/>
      <c r="T222" s="353"/>
      <c r="U222" s="353"/>
      <c r="V222" s="353"/>
      <c r="W222" s="353"/>
      <c r="X222" s="353"/>
      <c r="Y222" s="353"/>
      <c r="Z222" s="353"/>
      <c r="AA222" s="353"/>
      <c r="AB222" s="353"/>
      <c r="AC222" s="353"/>
      <c r="AD222" s="353"/>
      <c r="AE222" s="353"/>
      <c r="AF222" s="353"/>
      <c r="AG222" s="353"/>
      <c r="AH222" s="353"/>
      <c r="AI222" s="353"/>
      <c r="AJ222" s="353"/>
      <c r="AK222" s="353"/>
      <c r="AL222" s="353"/>
      <c r="AM222" s="353"/>
      <c r="AN222" s="353"/>
      <c r="AO222" s="353"/>
      <c r="AP222" s="353"/>
      <c r="AQ222" s="353"/>
      <c r="AR222" s="353"/>
      <c r="AS222" s="353"/>
      <c r="AT222" s="353"/>
      <c r="AU222" s="353"/>
      <c r="AV222" s="353"/>
      <c r="AW222" s="353"/>
      <c r="AX222" s="353"/>
      <c r="AY222" s="353"/>
      <c r="AZ222" s="353"/>
      <c r="BA222" s="353"/>
      <c r="BB222" s="353"/>
      <c r="BC222" s="353"/>
      <c r="BD222" s="353"/>
      <c r="BE222" s="353"/>
      <c r="BF222" s="353"/>
      <c r="BG222" s="353"/>
      <c r="BH222" s="353"/>
      <c r="BI222" s="353"/>
      <c r="BJ222" s="353"/>
      <c r="BK222" s="353"/>
      <c r="BL222" s="353"/>
    </row>
    <row r="223" spans="1:64" ht="16.5" thickBot="1">
      <c r="A223" s="354" t="s">
        <v>431</v>
      </c>
      <c r="B223" s="354" t="s">
        <v>203</v>
      </c>
      <c r="C223" s="372" t="s">
        <v>123</v>
      </c>
      <c r="D223" s="370" t="s">
        <v>127</v>
      </c>
      <c r="E223" s="370" t="s">
        <v>128</v>
      </c>
      <c r="F223" s="370" t="s">
        <v>129</v>
      </c>
      <c r="G223" s="370" t="s">
        <v>130</v>
      </c>
      <c r="H223" s="370" t="s">
        <v>131</v>
      </c>
      <c r="I223" s="370" t="s">
        <v>132</v>
      </c>
      <c r="J223" s="370" t="s">
        <v>133</v>
      </c>
      <c r="K223" s="370" t="s">
        <v>134</v>
      </c>
      <c r="L223" s="370" t="s">
        <v>135</v>
      </c>
      <c r="M223" s="370" t="s">
        <v>136</v>
      </c>
      <c r="N223" s="370" t="s">
        <v>137</v>
      </c>
      <c r="O223" s="370" t="s">
        <v>138</v>
      </c>
      <c r="P223" s="370" t="s">
        <v>139</v>
      </c>
      <c r="Q223" s="370" t="s">
        <v>140</v>
      </c>
      <c r="R223" s="370" t="s">
        <v>141</v>
      </c>
      <c r="S223" s="370" t="s">
        <v>142</v>
      </c>
      <c r="T223" s="370" t="s">
        <v>143</v>
      </c>
      <c r="U223" s="370" t="s">
        <v>144</v>
      </c>
      <c r="V223" s="370" t="s">
        <v>145</v>
      </c>
      <c r="W223" s="370" t="s">
        <v>146</v>
      </c>
      <c r="X223" s="370" t="s">
        <v>147</v>
      </c>
      <c r="Y223" s="370" t="s">
        <v>148</v>
      </c>
      <c r="Z223" s="404" t="s">
        <v>155</v>
      </c>
      <c r="AA223" s="353"/>
      <c r="AB223" s="353"/>
      <c r="AC223" s="353"/>
      <c r="AD223" s="353"/>
      <c r="AE223" s="353"/>
      <c r="AF223" s="353"/>
      <c r="AG223" s="353"/>
      <c r="AH223" s="353"/>
      <c r="AI223" s="353"/>
      <c r="AJ223" s="353"/>
      <c r="AK223" s="353"/>
      <c r="AL223" s="353"/>
      <c r="AM223" s="353"/>
      <c r="AN223" s="353"/>
      <c r="AO223" s="353"/>
      <c r="AP223" s="353"/>
      <c r="AQ223" s="353"/>
      <c r="AR223" s="353"/>
      <c r="AS223" s="353"/>
      <c r="AT223" s="353"/>
      <c r="AU223" s="353"/>
      <c r="AV223" s="353"/>
      <c r="AW223" s="353"/>
      <c r="AX223" s="353"/>
      <c r="AY223" s="353"/>
      <c r="AZ223" s="353"/>
      <c r="BA223" s="353"/>
      <c r="BB223" s="353"/>
      <c r="BC223" s="353"/>
      <c r="BD223" s="353"/>
      <c r="BE223" s="353"/>
      <c r="BF223" s="353"/>
      <c r="BG223" s="353"/>
      <c r="BH223" s="353"/>
      <c r="BI223" s="353"/>
      <c r="BJ223" s="353"/>
      <c r="BK223" s="353"/>
      <c r="BL223" s="353"/>
    </row>
    <row r="224" spans="1:64" ht="50.1" customHeight="1">
      <c r="A224" s="736" t="s">
        <v>54</v>
      </c>
      <c r="B224" s="262"/>
      <c r="C224" s="46" t="s">
        <v>124</v>
      </c>
      <c r="D224" s="48"/>
      <c r="E224" s="48"/>
      <c r="F224" s="48"/>
      <c r="G224" s="48"/>
      <c r="H224" s="48"/>
      <c r="I224" s="48"/>
      <c r="J224" s="48"/>
      <c r="K224" s="48"/>
      <c r="L224" s="48"/>
      <c r="M224" s="48"/>
      <c r="N224" s="48"/>
      <c r="O224" s="48"/>
      <c r="P224" s="48"/>
      <c r="Q224" s="48"/>
      <c r="R224" s="48"/>
      <c r="S224" s="48"/>
      <c r="T224" s="48"/>
      <c r="U224" s="48"/>
      <c r="V224" s="48"/>
      <c r="W224" s="48"/>
      <c r="X224" s="48"/>
      <c r="Y224" s="48"/>
      <c r="Z224" s="646"/>
      <c r="AA224" s="647"/>
      <c r="AB224" s="647"/>
      <c r="AC224" s="647"/>
      <c r="AD224" s="647"/>
      <c r="AE224" s="647"/>
      <c r="AF224" s="647"/>
      <c r="AG224" s="647"/>
      <c r="AH224" s="647"/>
      <c r="AI224" s="647"/>
      <c r="AJ224" s="647"/>
      <c r="AK224" s="647"/>
      <c r="AL224" s="647"/>
      <c r="AM224" s="647"/>
      <c r="AN224" s="647"/>
      <c r="AO224" s="647"/>
      <c r="AP224" s="647"/>
      <c r="AQ224" s="647"/>
      <c r="AR224" s="647"/>
      <c r="AS224" s="647"/>
      <c r="AT224" s="647"/>
      <c r="AU224" s="647"/>
      <c r="AV224" s="648"/>
      <c r="AW224" s="353"/>
      <c r="AX224" s="353"/>
      <c r="AY224" s="353"/>
      <c r="AZ224" s="353"/>
      <c r="BA224" s="353"/>
      <c r="BB224" s="353"/>
      <c r="BC224" s="353"/>
      <c r="BD224" s="353"/>
      <c r="BE224" s="353"/>
      <c r="BF224" s="353"/>
      <c r="BG224" s="353"/>
      <c r="BH224" s="353"/>
      <c r="BI224" s="353"/>
      <c r="BJ224" s="353"/>
      <c r="BK224" s="353"/>
      <c r="BL224" s="353"/>
    </row>
    <row r="225" spans="1:64" ht="14.45" customHeight="1">
      <c r="A225" s="738"/>
      <c r="B225" s="255"/>
      <c r="C225" s="37" t="s">
        <v>125</v>
      </c>
      <c r="D225" s="47">
        <v>350</v>
      </c>
      <c r="E225" s="47">
        <v>350</v>
      </c>
      <c r="F225" s="47">
        <v>350</v>
      </c>
      <c r="G225" s="47">
        <v>350</v>
      </c>
      <c r="H225" s="47">
        <v>547</v>
      </c>
      <c r="I225" s="47">
        <v>299</v>
      </c>
      <c r="J225" s="47"/>
      <c r="K225" s="47"/>
      <c r="L225" s="47"/>
      <c r="M225" s="47"/>
      <c r="N225" s="47"/>
      <c r="O225" s="47"/>
      <c r="P225" s="47"/>
      <c r="Q225" s="47"/>
      <c r="R225" s="47"/>
      <c r="S225" s="47"/>
      <c r="T225" s="47"/>
      <c r="U225" s="47"/>
      <c r="V225" s="47"/>
      <c r="W225" s="47"/>
      <c r="X225" s="47"/>
      <c r="Y225" s="47"/>
      <c r="Z225" s="649"/>
      <c r="AA225" s="650"/>
      <c r="AB225" s="650"/>
      <c r="AC225" s="650"/>
      <c r="AD225" s="650"/>
      <c r="AE225" s="650"/>
      <c r="AF225" s="650"/>
      <c r="AG225" s="650"/>
      <c r="AH225" s="650"/>
      <c r="AI225" s="650"/>
      <c r="AJ225" s="650"/>
      <c r="AK225" s="650"/>
      <c r="AL225" s="650"/>
      <c r="AM225" s="650"/>
      <c r="AN225" s="650"/>
      <c r="AO225" s="650"/>
      <c r="AP225" s="650"/>
      <c r="AQ225" s="650"/>
      <c r="AR225" s="650"/>
      <c r="AS225" s="650"/>
      <c r="AT225" s="650"/>
      <c r="AU225" s="650"/>
      <c r="AV225" s="651"/>
      <c r="AW225" s="353"/>
      <c r="AX225" s="353"/>
      <c r="AY225" s="353"/>
      <c r="AZ225" s="353"/>
      <c r="BA225" s="353"/>
      <c r="BB225" s="353"/>
      <c r="BC225" s="353"/>
      <c r="BD225" s="353"/>
      <c r="BE225" s="353"/>
      <c r="BF225" s="353"/>
      <c r="BG225" s="353"/>
      <c r="BH225" s="353"/>
      <c r="BI225" s="353"/>
      <c r="BJ225" s="353"/>
      <c r="BK225" s="353"/>
      <c r="BL225" s="353"/>
    </row>
    <row r="226" spans="1:64" ht="14.45" customHeight="1" thickBot="1">
      <c r="A226" s="738"/>
      <c r="B226" s="256" t="s">
        <v>491</v>
      </c>
      <c r="C226" s="37" t="s">
        <v>9</v>
      </c>
      <c r="D226" s="47">
        <v>900</v>
      </c>
      <c r="E226" s="47">
        <v>1642</v>
      </c>
      <c r="F226" s="47">
        <v>780</v>
      </c>
      <c r="G226" s="47">
        <v>550</v>
      </c>
      <c r="H226" s="47">
        <v>800</v>
      </c>
      <c r="I226" s="47">
        <v>890</v>
      </c>
      <c r="J226" s="47"/>
      <c r="K226" s="47"/>
      <c r="L226" s="47"/>
      <c r="M226" s="47"/>
      <c r="N226" s="47"/>
      <c r="O226" s="47"/>
      <c r="P226" s="47"/>
      <c r="Q226" s="47"/>
      <c r="R226" s="47"/>
      <c r="S226" s="47"/>
      <c r="T226" s="47"/>
      <c r="U226" s="47"/>
      <c r="V226" s="47"/>
      <c r="W226" s="47"/>
      <c r="X226" s="47"/>
      <c r="Y226" s="47"/>
      <c r="Z226" s="649"/>
      <c r="AA226" s="650"/>
      <c r="AB226" s="650"/>
      <c r="AC226" s="650"/>
      <c r="AD226" s="650"/>
      <c r="AE226" s="650"/>
      <c r="AF226" s="650"/>
      <c r="AG226" s="650"/>
      <c r="AH226" s="650"/>
      <c r="AI226" s="650"/>
      <c r="AJ226" s="650"/>
      <c r="AK226" s="650"/>
      <c r="AL226" s="650"/>
      <c r="AM226" s="650"/>
      <c r="AN226" s="650"/>
      <c r="AO226" s="650"/>
      <c r="AP226" s="650"/>
      <c r="AQ226" s="650"/>
      <c r="AR226" s="650"/>
      <c r="AS226" s="650"/>
      <c r="AT226" s="650"/>
      <c r="AU226" s="650"/>
      <c r="AV226" s="651"/>
      <c r="AW226" s="353"/>
      <c r="AX226" s="353"/>
      <c r="AY226" s="353"/>
      <c r="AZ226" s="353"/>
      <c r="BA226" s="353"/>
      <c r="BB226" s="353"/>
      <c r="BC226" s="353"/>
      <c r="BD226" s="353"/>
      <c r="BE226" s="353"/>
      <c r="BF226" s="353"/>
      <c r="BG226" s="353"/>
      <c r="BH226" s="353"/>
      <c r="BI226" s="353"/>
      <c r="BJ226" s="353"/>
      <c r="BK226" s="353"/>
      <c r="BL226" s="353"/>
    </row>
    <row r="227" spans="1:64" ht="14.45" customHeight="1" thickBot="1">
      <c r="A227" s="737"/>
      <c r="B227" s="257">
        <v>2058910</v>
      </c>
      <c r="C227" s="38" t="s">
        <v>126</v>
      </c>
      <c r="D227" s="52">
        <f>IF(D225*D226=0,"",(D225*D226))</f>
        <v>315000</v>
      </c>
      <c r="E227" s="52">
        <f t="shared" ref="E227:AV227" si="14">IF(E225*E226=0,"",(E225*E226))</f>
        <v>574700</v>
      </c>
      <c r="F227" s="52">
        <f t="shared" si="14"/>
        <v>273000</v>
      </c>
      <c r="G227" s="52">
        <f t="shared" si="14"/>
        <v>192500</v>
      </c>
      <c r="H227" s="52">
        <f t="shared" si="14"/>
        <v>437600</v>
      </c>
      <c r="I227" s="52">
        <f t="shared" si="14"/>
        <v>266110</v>
      </c>
      <c r="J227" s="52" t="str">
        <f t="shared" si="14"/>
        <v/>
      </c>
      <c r="K227" s="52" t="str">
        <f t="shared" si="14"/>
        <v/>
      </c>
      <c r="L227" s="52" t="str">
        <f t="shared" si="14"/>
        <v/>
      </c>
      <c r="M227" s="52" t="str">
        <f t="shared" si="14"/>
        <v/>
      </c>
      <c r="N227" s="52" t="str">
        <f t="shared" si="14"/>
        <v/>
      </c>
      <c r="O227" s="52" t="str">
        <f t="shared" si="14"/>
        <v/>
      </c>
      <c r="P227" s="52" t="str">
        <f t="shared" si="14"/>
        <v/>
      </c>
      <c r="Q227" s="52" t="str">
        <f t="shared" si="14"/>
        <v/>
      </c>
      <c r="R227" s="52" t="str">
        <f t="shared" si="14"/>
        <v/>
      </c>
      <c r="S227" s="52" t="str">
        <f t="shared" si="14"/>
        <v/>
      </c>
      <c r="T227" s="52" t="str">
        <f t="shared" si="14"/>
        <v/>
      </c>
      <c r="U227" s="52" t="str">
        <f t="shared" si="14"/>
        <v/>
      </c>
      <c r="V227" s="52" t="str">
        <f t="shared" si="14"/>
        <v/>
      </c>
      <c r="W227" s="52" t="str">
        <f t="shared" si="14"/>
        <v/>
      </c>
      <c r="X227" s="52" t="str">
        <f t="shared" si="14"/>
        <v/>
      </c>
      <c r="Y227" s="52" t="str">
        <f t="shared" si="14"/>
        <v/>
      </c>
      <c r="Z227" s="65" t="str">
        <f t="shared" si="14"/>
        <v/>
      </c>
      <c r="AA227" s="66" t="str">
        <f t="shared" si="14"/>
        <v/>
      </c>
      <c r="AB227" s="66" t="str">
        <f t="shared" si="14"/>
        <v/>
      </c>
      <c r="AC227" s="66" t="str">
        <f t="shared" si="14"/>
        <v/>
      </c>
      <c r="AD227" s="66" t="str">
        <f t="shared" si="14"/>
        <v/>
      </c>
      <c r="AE227" s="66" t="str">
        <f t="shared" si="14"/>
        <v/>
      </c>
      <c r="AF227" s="66" t="str">
        <f t="shared" si="14"/>
        <v/>
      </c>
      <c r="AG227" s="66" t="str">
        <f t="shared" si="14"/>
        <v/>
      </c>
      <c r="AH227" s="66" t="str">
        <f t="shared" si="14"/>
        <v/>
      </c>
      <c r="AI227" s="66" t="str">
        <f t="shared" si="14"/>
        <v/>
      </c>
      <c r="AJ227" s="66" t="str">
        <f t="shared" si="14"/>
        <v/>
      </c>
      <c r="AK227" s="66" t="str">
        <f t="shared" si="14"/>
        <v/>
      </c>
      <c r="AL227" s="66" t="str">
        <f t="shared" si="14"/>
        <v/>
      </c>
      <c r="AM227" s="66" t="str">
        <f t="shared" si="14"/>
        <v/>
      </c>
      <c r="AN227" s="66" t="str">
        <f t="shared" si="14"/>
        <v/>
      </c>
      <c r="AO227" s="66" t="str">
        <f t="shared" si="14"/>
        <v/>
      </c>
      <c r="AP227" s="66" t="str">
        <f t="shared" si="14"/>
        <v/>
      </c>
      <c r="AQ227" s="66" t="str">
        <f t="shared" si="14"/>
        <v/>
      </c>
      <c r="AR227" s="66" t="str">
        <f t="shared" si="14"/>
        <v/>
      </c>
      <c r="AS227" s="66" t="str">
        <f t="shared" si="14"/>
        <v/>
      </c>
      <c r="AT227" s="66" t="str">
        <f t="shared" si="14"/>
        <v/>
      </c>
      <c r="AU227" s="66" t="str">
        <f t="shared" si="14"/>
        <v/>
      </c>
      <c r="AV227" s="67" t="str">
        <f t="shared" si="14"/>
        <v/>
      </c>
      <c r="AW227" s="353"/>
      <c r="AX227" s="353"/>
      <c r="AY227" s="353"/>
      <c r="AZ227" s="353"/>
      <c r="BA227" s="353"/>
      <c r="BB227" s="353"/>
      <c r="BC227" s="353"/>
      <c r="BD227" s="353"/>
      <c r="BE227" s="353"/>
      <c r="BF227" s="353"/>
      <c r="BG227" s="353"/>
      <c r="BH227" s="353"/>
      <c r="BI227" s="353"/>
      <c r="BJ227" s="353"/>
      <c r="BK227" s="353"/>
      <c r="BL227" s="353"/>
    </row>
    <row r="228" spans="1:64" ht="50.1" customHeight="1">
      <c r="A228" s="738" t="s">
        <v>3</v>
      </c>
      <c r="B228" s="258"/>
      <c r="C228" s="41" t="s">
        <v>124</v>
      </c>
      <c r="D228" s="672"/>
      <c r="E228" s="49"/>
      <c r="F228" s="49"/>
      <c r="G228" s="49"/>
      <c r="H228" s="49"/>
      <c r="I228" s="49"/>
      <c r="J228" s="49"/>
      <c r="K228" s="49"/>
      <c r="L228" s="49"/>
      <c r="M228" s="49"/>
      <c r="N228" s="49"/>
      <c r="O228" s="49"/>
      <c r="P228" s="49"/>
      <c r="Q228" s="49"/>
      <c r="R228" s="49"/>
      <c r="S228" s="49"/>
      <c r="T228" s="49"/>
      <c r="U228" s="49"/>
      <c r="V228" s="49"/>
      <c r="W228" s="49"/>
      <c r="X228" s="49"/>
      <c r="Y228" s="49"/>
      <c r="Z228" s="649"/>
      <c r="AA228" s="650"/>
      <c r="AB228" s="650"/>
      <c r="AC228" s="650"/>
      <c r="AD228" s="650"/>
      <c r="AE228" s="650"/>
      <c r="AF228" s="650"/>
      <c r="AG228" s="650"/>
      <c r="AH228" s="650"/>
      <c r="AI228" s="650"/>
      <c r="AJ228" s="650"/>
      <c r="AK228" s="650"/>
      <c r="AL228" s="650"/>
      <c r="AM228" s="650"/>
      <c r="AN228" s="650"/>
      <c r="AO228" s="650"/>
      <c r="AP228" s="650"/>
      <c r="AQ228" s="650"/>
      <c r="AR228" s="650"/>
      <c r="AS228" s="650"/>
      <c r="AT228" s="650"/>
      <c r="AU228" s="650"/>
      <c r="AV228" s="651"/>
      <c r="AW228" s="353"/>
      <c r="AX228" s="353"/>
      <c r="AY228" s="353"/>
      <c r="AZ228" s="353"/>
      <c r="BA228" s="353"/>
      <c r="BB228" s="353"/>
      <c r="BC228" s="353"/>
      <c r="BD228" s="353"/>
      <c r="BE228" s="353"/>
      <c r="BF228" s="353"/>
      <c r="BG228" s="353"/>
      <c r="BH228" s="353"/>
      <c r="BI228" s="353"/>
      <c r="BJ228" s="353"/>
      <c r="BK228" s="353"/>
      <c r="BL228" s="353"/>
    </row>
    <row r="229" spans="1:64" ht="14.45" customHeight="1">
      <c r="A229" s="738"/>
      <c r="B229" s="259"/>
      <c r="C229" s="37" t="s">
        <v>125</v>
      </c>
      <c r="D229" s="47">
        <v>750</v>
      </c>
      <c r="E229" s="47">
        <v>970</v>
      </c>
      <c r="F229" s="47">
        <v>1500</v>
      </c>
      <c r="G229" s="47">
        <v>1100</v>
      </c>
      <c r="H229" s="47"/>
      <c r="I229" s="47"/>
      <c r="J229" s="47"/>
      <c r="K229" s="47"/>
      <c r="L229" s="47"/>
      <c r="M229" s="47"/>
      <c r="N229" s="47"/>
      <c r="O229" s="47"/>
      <c r="P229" s="47"/>
      <c r="Q229" s="47"/>
      <c r="R229" s="47"/>
      <c r="S229" s="47"/>
      <c r="T229" s="47"/>
      <c r="U229" s="47"/>
      <c r="V229" s="47"/>
      <c r="W229" s="47"/>
      <c r="X229" s="47"/>
      <c r="Y229" s="47"/>
      <c r="Z229" s="649"/>
      <c r="AA229" s="650"/>
      <c r="AB229" s="650"/>
      <c r="AC229" s="650"/>
      <c r="AD229" s="650"/>
      <c r="AE229" s="650"/>
      <c r="AF229" s="650"/>
      <c r="AG229" s="650"/>
      <c r="AH229" s="650"/>
      <c r="AI229" s="650"/>
      <c r="AJ229" s="650"/>
      <c r="AK229" s="650"/>
      <c r="AL229" s="650"/>
      <c r="AM229" s="650"/>
      <c r="AN229" s="650"/>
      <c r="AO229" s="650"/>
      <c r="AP229" s="650"/>
      <c r="AQ229" s="650"/>
      <c r="AR229" s="650"/>
      <c r="AS229" s="650"/>
      <c r="AT229" s="650"/>
      <c r="AU229" s="650"/>
      <c r="AV229" s="651"/>
      <c r="AW229" s="353"/>
      <c r="AX229" s="353"/>
      <c r="AY229" s="353"/>
      <c r="AZ229" s="353"/>
      <c r="BA229" s="353"/>
      <c r="BB229" s="353"/>
      <c r="BC229" s="353"/>
      <c r="BD229" s="353"/>
      <c r="BE229" s="353"/>
      <c r="BF229" s="353"/>
      <c r="BG229" s="353"/>
      <c r="BH229" s="353"/>
      <c r="BI229" s="353"/>
      <c r="BJ229" s="353"/>
      <c r="BK229" s="353"/>
      <c r="BL229" s="353"/>
    </row>
    <row r="230" spans="1:64" ht="14.45" customHeight="1">
      <c r="A230" s="738"/>
      <c r="B230" s="259"/>
      <c r="C230" s="37" t="s">
        <v>9</v>
      </c>
      <c r="D230" s="47">
        <v>75</v>
      </c>
      <c r="E230" s="47">
        <v>50</v>
      </c>
      <c r="F230" s="47">
        <v>25</v>
      </c>
      <c r="G230" s="47">
        <v>87</v>
      </c>
      <c r="H230" s="47"/>
      <c r="I230" s="47"/>
      <c r="J230" s="47"/>
      <c r="K230" s="47"/>
      <c r="L230" s="47"/>
      <c r="M230" s="47"/>
      <c r="N230" s="47"/>
      <c r="O230" s="47"/>
      <c r="P230" s="47"/>
      <c r="Q230" s="47"/>
      <c r="R230" s="47"/>
      <c r="S230" s="47"/>
      <c r="T230" s="47"/>
      <c r="U230" s="47"/>
      <c r="V230" s="47"/>
      <c r="W230" s="47"/>
      <c r="X230" s="47"/>
      <c r="Y230" s="47"/>
      <c r="Z230" s="649"/>
      <c r="AA230" s="650"/>
      <c r="AB230" s="650"/>
      <c r="AC230" s="650"/>
      <c r="AD230" s="650"/>
      <c r="AE230" s="650"/>
      <c r="AF230" s="650"/>
      <c r="AG230" s="650"/>
      <c r="AH230" s="650"/>
      <c r="AI230" s="650"/>
      <c r="AJ230" s="650"/>
      <c r="AK230" s="650"/>
      <c r="AL230" s="650"/>
      <c r="AM230" s="650"/>
      <c r="AN230" s="650"/>
      <c r="AO230" s="650"/>
      <c r="AP230" s="650"/>
      <c r="AQ230" s="650"/>
      <c r="AR230" s="650"/>
      <c r="AS230" s="650"/>
      <c r="AT230" s="650"/>
      <c r="AU230" s="650"/>
      <c r="AV230" s="651"/>
      <c r="AW230" s="353"/>
      <c r="AX230" s="353"/>
      <c r="AY230" s="353"/>
      <c r="AZ230" s="353"/>
      <c r="BA230" s="353"/>
      <c r="BB230" s="353"/>
      <c r="BC230" s="353"/>
      <c r="BD230" s="353"/>
      <c r="BE230" s="353"/>
      <c r="BF230" s="353"/>
      <c r="BG230" s="353"/>
      <c r="BH230" s="353"/>
      <c r="BI230" s="353"/>
      <c r="BJ230" s="353"/>
      <c r="BK230" s="353"/>
      <c r="BL230" s="353"/>
    </row>
    <row r="231" spans="1:64" ht="14.45" customHeight="1" thickBot="1">
      <c r="A231" s="738"/>
      <c r="B231" s="260">
        <v>237950</v>
      </c>
      <c r="C231" s="40" t="s">
        <v>126</v>
      </c>
      <c r="D231" s="51">
        <f t="shared" ref="D231:AV231" si="15">IF(D229*D230=0,"",(D229*D230))</f>
        <v>56250</v>
      </c>
      <c r="E231" s="51">
        <f t="shared" si="15"/>
        <v>48500</v>
      </c>
      <c r="F231" s="51">
        <f t="shared" si="15"/>
        <v>37500</v>
      </c>
      <c r="G231" s="51">
        <f t="shared" si="15"/>
        <v>95700</v>
      </c>
      <c r="H231" s="51" t="str">
        <f t="shared" si="15"/>
        <v/>
      </c>
      <c r="I231" s="51" t="str">
        <f t="shared" si="15"/>
        <v/>
      </c>
      <c r="J231" s="51" t="str">
        <f t="shared" si="15"/>
        <v/>
      </c>
      <c r="K231" s="51" t="str">
        <f t="shared" si="15"/>
        <v/>
      </c>
      <c r="L231" s="51" t="str">
        <f t="shared" si="15"/>
        <v/>
      </c>
      <c r="M231" s="51" t="str">
        <f t="shared" si="15"/>
        <v/>
      </c>
      <c r="N231" s="51" t="str">
        <f t="shared" si="15"/>
        <v/>
      </c>
      <c r="O231" s="51" t="str">
        <f t="shared" si="15"/>
        <v/>
      </c>
      <c r="P231" s="51" t="str">
        <f t="shared" si="15"/>
        <v/>
      </c>
      <c r="Q231" s="51" t="str">
        <f t="shared" si="15"/>
        <v/>
      </c>
      <c r="R231" s="51" t="str">
        <f t="shared" si="15"/>
        <v/>
      </c>
      <c r="S231" s="51" t="str">
        <f t="shared" si="15"/>
        <v/>
      </c>
      <c r="T231" s="51" t="str">
        <f t="shared" si="15"/>
        <v/>
      </c>
      <c r="U231" s="51" t="str">
        <f t="shared" si="15"/>
        <v/>
      </c>
      <c r="V231" s="51" t="str">
        <f t="shared" si="15"/>
        <v/>
      </c>
      <c r="W231" s="51" t="str">
        <f t="shared" si="15"/>
        <v/>
      </c>
      <c r="X231" s="51" t="str">
        <f t="shared" si="15"/>
        <v/>
      </c>
      <c r="Y231" s="51" t="str">
        <f t="shared" si="15"/>
        <v/>
      </c>
      <c r="Z231" s="65" t="str">
        <f t="shared" si="15"/>
        <v/>
      </c>
      <c r="AA231" s="66" t="str">
        <f t="shared" si="15"/>
        <v/>
      </c>
      <c r="AB231" s="66" t="str">
        <f t="shared" si="15"/>
        <v/>
      </c>
      <c r="AC231" s="66" t="str">
        <f t="shared" si="15"/>
        <v/>
      </c>
      <c r="AD231" s="66" t="str">
        <f t="shared" si="15"/>
        <v/>
      </c>
      <c r="AE231" s="66" t="str">
        <f t="shared" si="15"/>
        <v/>
      </c>
      <c r="AF231" s="66" t="str">
        <f t="shared" si="15"/>
        <v/>
      </c>
      <c r="AG231" s="66" t="str">
        <f t="shared" si="15"/>
        <v/>
      </c>
      <c r="AH231" s="66" t="str">
        <f t="shared" si="15"/>
        <v/>
      </c>
      <c r="AI231" s="66" t="str">
        <f t="shared" si="15"/>
        <v/>
      </c>
      <c r="AJ231" s="66" t="str">
        <f t="shared" si="15"/>
        <v/>
      </c>
      <c r="AK231" s="66" t="str">
        <f t="shared" si="15"/>
        <v/>
      </c>
      <c r="AL231" s="66" t="str">
        <f t="shared" si="15"/>
        <v/>
      </c>
      <c r="AM231" s="66" t="str">
        <f t="shared" si="15"/>
        <v/>
      </c>
      <c r="AN231" s="66" t="str">
        <f t="shared" si="15"/>
        <v/>
      </c>
      <c r="AO231" s="66" t="str">
        <f t="shared" si="15"/>
        <v/>
      </c>
      <c r="AP231" s="66" t="str">
        <f t="shared" si="15"/>
        <v/>
      </c>
      <c r="AQ231" s="66" t="str">
        <f t="shared" si="15"/>
        <v/>
      </c>
      <c r="AR231" s="66" t="str">
        <f t="shared" si="15"/>
        <v/>
      </c>
      <c r="AS231" s="66" t="str">
        <f t="shared" si="15"/>
        <v/>
      </c>
      <c r="AT231" s="66" t="str">
        <f t="shared" si="15"/>
        <v/>
      </c>
      <c r="AU231" s="66" t="str">
        <f t="shared" si="15"/>
        <v/>
      </c>
      <c r="AV231" s="67" t="str">
        <f t="shared" si="15"/>
        <v/>
      </c>
      <c r="AW231" s="353"/>
      <c r="AX231" s="353"/>
      <c r="AY231" s="353"/>
      <c r="AZ231" s="353"/>
      <c r="BA231" s="353"/>
      <c r="BB231" s="353"/>
      <c r="BC231" s="353"/>
      <c r="BD231" s="353"/>
      <c r="BE231" s="353"/>
      <c r="BF231" s="353"/>
      <c r="BG231" s="353"/>
      <c r="BH231" s="353"/>
      <c r="BI231" s="353"/>
      <c r="BJ231" s="353"/>
      <c r="BK231" s="353"/>
      <c r="BL231" s="353"/>
    </row>
    <row r="232" spans="1:64" ht="50.1" customHeight="1" thickBot="1">
      <c r="A232" s="735" t="s">
        <v>56</v>
      </c>
      <c r="B232" s="258"/>
      <c r="C232" s="39" t="s">
        <v>124</v>
      </c>
      <c r="D232" s="48"/>
      <c r="E232" s="48"/>
      <c r="F232" s="48"/>
      <c r="G232" s="48"/>
      <c r="H232" s="48"/>
      <c r="I232" s="48"/>
      <c r="J232" s="48"/>
      <c r="K232" s="48"/>
      <c r="L232" s="48"/>
      <c r="M232" s="48"/>
      <c r="N232" s="48"/>
      <c r="O232" s="48"/>
      <c r="P232" s="48"/>
      <c r="Q232" s="48"/>
      <c r="R232" s="48"/>
      <c r="S232" s="48"/>
      <c r="T232" s="48"/>
      <c r="U232" s="48"/>
      <c r="V232" s="48"/>
      <c r="W232" s="48"/>
      <c r="X232" s="48"/>
      <c r="Y232" s="48"/>
      <c r="Z232" s="649"/>
      <c r="AA232" s="650"/>
      <c r="AB232" s="650"/>
      <c r="AC232" s="650"/>
      <c r="AD232" s="650"/>
      <c r="AE232" s="650"/>
      <c r="AF232" s="650"/>
      <c r="AG232" s="650"/>
      <c r="AH232" s="650"/>
      <c r="AI232" s="650"/>
      <c r="AJ232" s="650"/>
      <c r="AK232" s="650"/>
      <c r="AL232" s="650"/>
      <c r="AM232" s="650"/>
      <c r="AN232" s="650"/>
      <c r="AO232" s="650"/>
      <c r="AP232" s="650"/>
      <c r="AQ232" s="650"/>
      <c r="AR232" s="650"/>
      <c r="AS232" s="650"/>
      <c r="AT232" s="650"/>
      <c r="AU232" s="650"/>
      <c r="AV232" s="651"/>
      <c r="AW232" s="353"/>
      <c r="AX232" s="353"/>
      <c r="AY232" s="353"/>
      <c r="AZ232" s="353"/>
      <c r="BA232" s="353"/>
      <c r="BB232" s="353"/>
      <c r="BC232" s="353"/>
      <c r="BD232" s="353"/>
      <c r="BE232" s="353"/>
      <c r="BF232" s="353"/>
      <c r="BG232" s="353"/>
      <c r="BH232" s="353"/>
      <c r="BI232" s="353"/>
      <c r="BJ232" s="353"/>
      <c r="BK232" s="353"/>
      <c r="BL232" s="353"/>
    </row>
    <row r="233" spans="1:64" ht="14.45" customHeight="1" thickBot="1">
      <c r="A233" s="735"/>
      <c r="B233" s="261">
        <v>228000</v>
      </c>
      <c r="C233" s="38" t="s">
        <v>126</v>
      </c>
      <c r="D233" s="50">
        <v>45000</v>
      </c>
      <c r="E233" s="50">
        <v>8000</v>
      </c>
      <c r="F233" s="50">
        <v>95000</v>
      </c>
      <c r="G233" s="50">
        <v>80000</v>
      </c>
      <c r="H233" s="50"/>
      <c r="I233" s="50"/>
      <c r="J233" s="50"/>
      <c r="K233" s="50"/>
      <c r="L233" s="50"/>
      <c r="M233" s="50"/>
      <c r="N233" s="50"/>
      <c r="O233" s="50"/>
      <c r="P233" s="50"/>
      <c r="Q233" s="50"/>
      <c r="R233" s="50"/>
      <c r="S233" s="50"/>
      <c r="T233" s="50"/>
      <c r="U233" s="50"/>
      <c r="V233" s="50"/>
      <c r="W233" s="50"/>
      <c r="X233" s="50"/>
      <c r="Y233" s="50"/>
      <c r="Z233" s="649"/>
      <c r="AA233" s="650"/>
      <c r="AB233" s="650"/>
      <c r="AC233" s="650"/>
      <c r="AD233" s="650"/>
      <c r="AE233" s="650"/>
      <c r="AF233" s="650"/>
      <c r="AG233" s="650"/>
      <c r="AH233" s="650"/>
      <c r="AI233" s="650"/>
      <c r="AJ233" s="650"/>
      <c r="AK233" s="650"/>
      <c r="AL233" s="650"/>
      <c r="AM233" s="650"/>
      <c r="AN233" s="650"/>
      <c r="AO233" s="650"/>
      <c r="AP233" s="650"/>
      <c r="AQ233" s="650"/>
      <c r="AR233" s="650"/>
      <c r="AS233" s="650"/>
      <c r="AT233" s="650"/>
      <c r="AU233" s="650"/>
      <c r="AV233" s="651"/>
      <c r="AW233" s="353"/>
      <c r="AX233" s="353"/>
      <c r="AY233" s="353"/>
      <c r="AZ233" s="353"/>
      <c r="BA233" s="353"/>
      <c r="BB233" s="353"/>
      <c r="BC233" s="353"/>
      <c r="BD233" s="353"/>
      <c r="BE233" s="353"/>
      <c r="BF233" s="353"/>
      <c r="BG233" s="353"/>
      <c r="BH233" s="353"/>
      <c r="BI233" s="353"/>
      <c r="BJ233" s="353"/>
      <c r="BK233" s="353"/>
      <c r="BL233" s="353"/>
    </row>
    <row r="234" spans="1:64" ht="50.1" customHeight="1" thickBot="1">
      <c r="A234" s="735" t="s">
        <v>24</v>
      </c>
      <c r="B234" s="258"/>
      <c r="C234" s="39" t="s">
        <v>124</v>
      </c>
      <c r="D234" s="48"/>
      <c r="E234" s="48"/>
      <c r="F234" s="48"/>
      <c r="G234" s="48"/>
      <c r="H234" s="48"/>
      <c r="I234" s="48"/>
      <c r="J234" s="48"/>
      <c r="K234" s="48"/>
      <c r="L234" s="48"/>
      <c r="M234" s="48"/>
      <c r="N234" s="48"/>
      <c r="O234" s="48"/>
      <c r="P234" s="48"/>
      <c r="Q234" s="48"/>
      <c r="R234" s="48"/>
      <c r="S234" s="48"/>
      <c r="T234" s="48"/>
      <c r="U234" s="48"/>
      <c r="V234" s="48"/>
      <c r="W234" s="48"/>
      <c r="X234" s="48"/>
      <c r="Y234" s="48"/>
      <c r="Z234" s="649"/>
      <c r="AA234" s="650"/>
      <c r="AB234" s="650"/>
      <c r="AC234" s="650"/>
      <c r="AD234" s="650"/>
      <c r="AE234" s="650"/>
      <c r="AF234" s="650"/>
      <c r="AG234" s="650"/>
      <c r="AH234" s="650"/>
      <c r="AI234" s="650"/>
      <c r="AJ234" s="650"/>
      <c r="AK234" s="650"/>
      <c r="AL234" s="650"/>
      <c r="AM234" s="650"/>
      <c r="AN234" s="650"/>
      <c r="AO234" s="650"/>
      <c r="AP234" s="650"/>
      <c r="AQ234" s="650"/>
      <c r="AR234" s="650"/>
      <c r="AS234" s="650"/>
      <c r="AT234" s="650"/>
      <c r="AU234" s="650"/>
      <c r="AV234" s="651"/>
      <c r="AW234" s="353"/>
      <c r="AX234" s="353"/>
      <c r="AY234" s="353"/>
      <c r="AZ234" s="353"/>
      <c r="BA234" s="353"/>
      <c r="BB234" s="353"/>
      <c r="BC234" s="353"/>
      <c r="BD234" s="353"/>
      <c r="BE234" s="353"/>
      <c r="BF234" s="353"/>
      <c r="BG234" s="353"/>
      <c r="BH234" s="353"/>
      <c r="BI234" s="353"/>
      <c r="BJ234" s="353"/>
      <c r="BK234" s="353"/>
      <c r="BL234" s="353"/>
    </row>
    <row r="235" spans="1:64" ht="14.45" customHeight="1" thickBot="1">
      <c r="A235" s="735"/>
      <c r="B235" s="261">
        <v>117500</v>
      </c>
      <c r="C235" s="40" t="s">
        <v>126</v>
      </c>
      <c r="D235" s="50">
        <v>100000</v>
      </c>
      <c r="E235" s="50">
        <v>10000</v>
      </c>
      <c r="F235" s="50">
        <v>5000</v>
      </c>
      <c r="G235" s="50">
        <v>2500</v>
      </c>
      <c r="H235" s="50"/>
      <c r="I235" s="50"/>
      <c r="J235" s="50"/>
      <c r="K235" s="50"/>
      <c r="L235" s="50"/>
      <c r="M235" s="50"/>
      <c r="N235" s="50"/>
      <c r="O235" s="50"/>
      <c r="P235" s="50"/>
      <c r="Q235" s="50"/>
      <c r="R235" s="50"/>
      <c r="S235" s="50"/>
      <c r="T235" s="50"/>
      <c r="U235" s="50"/>
      <c r="V235" s="50"/>
      <c r="W235" s="50"/>
      <c r="X235" s="50"/>
      <c r="Y235" s="50"/>
      <c r="Z235" s="649"/>
      <c r="AA235" s="650"/>
      <c r="AB235" s="650"/>
      <c r="AC235" s="650"/>
      <c r="AD235" s="650"/>
      <c r="AE235" s="650"/>
      <c r="AF235" s="650"/>
      <c r="AG235" s="650"/>
      <c r="AH235" s="650"/>
      <c r="AI235" s="650"/>
      <c r="AJ235" s="650"/>
      <c r="AK235" s="650"/>
      <c r="AL235" s="650"/>
      <c r="AM235" s="650"/>
      <c r="AN235" s="650"/>
      <c r="AO235" s="650"/>
      <c r="AP235" s="650"/>
      <c r="AQ235" s="650"/>
      <c r="AR235" s="650"/>
      <c r="AS235" s="650"/>
      <c r="AT235" s="650"/>
      <c r="AU235" s="650"/>
      <c r="AV235" s="651"/>
      <c r="AW235" s="353"/>
      <c r="AX235" s="353"/>
      <c r="AY235" s="353"/>
      <c r="AZ235" s="353"/>
      <c r="BA235" s="353"/>
      <c r="BB235" s="353"/>
      <c r="BC235" s="353"/>
      <c r="BD235" s="353"/>
      <c r="BE235" s="353"/>
      <c r="BF235" s="353"/>
      <c r="BG235" s="353"/>
      <c r="BH235" s="353"/>
      <c r="BI235" s="353"/>
      <c r="BJ235" s="353"/>
      <c r="BK235" s="353"/>
      <c r="BL235" s="353"/>
    </row>
    <row r="236" spans="1:64" ht="50.1" customHeight="1">
      <c r="A236" s="736" t="s">
        <v>149</v>
      </c>
      <c r="B236" s="258"/>
      <c r="C236" s="39" t="s">
        <v>173</v>
      </c>
      <c r="D236" s="673"/>
      <c r="E236" s="673"/>
      <c r="F236" s="673"/>
      <c r="G236" s="673"/>
      <c r="H236" s="673"/>
      <c r="I236" s="673"/>
      <c r="J236" s="673"/>
      <c r="K236" s="673"/>
      <c r="L236" s="673"/>
      <c r="M236" s="673"/>
      <c r="N236" s="673"/>
      <c r="O236" s="673"/>
      <c r="P236" s="673"/>
      <c r="Q236" s="673"/>
      <c r="R236" s="673"/>
      <c r="S236" s="673"/>
      <c r="T236" s="673"/>
      <c r="U236" s="673"/>
      <c r="V236" s="673"/>
      <c r="W236" s="673"/>
      <c r="X236" s="673"/>
      <c r="Y236" s="673"/>
      <c r="Z236" s="674"/>
      <c r="AA236" s="675"/>
      <c r="AB236" s="675"/>
      <c r="AC236" s="675"/>
      <c r="AD236" s="675"/>
      <c r="AE236" s="675"/>
      <c r="AF236" s="675"/>
      <c r="AG236" s="675"/>
      <c r="AH236" s="675"/>
      <c r="AI236" s="675"/>
      <c r="AJ236" s="675"/>
      <c r="AK236" s="675"/>
      <c r="AL236" s="675"/>
      <c r="AM236" s="675"/>
      <c r="AN236" s="675"/>
      <c r="AO236" s="675"/>
      <c r="AP236" s="675"/>
      <c r="AQ236" s="675"/>
      <c r="AR236" s="675"/>
      <c r="AS236" s="675"/>
      <c r="AT236" s="675"/>
      <c r="AU236" s="675"/>
      <c r="AV236" s="676"/>
      <c r="AW236" s="353"/>
      <c r="AX236" s="353"/>
      <c r="AY236" s="353"/>
      <c r="AZ236" s="353"/>
      <c r="BA236" s="353"/>
      <c r="BB236" s="353"/>
      <c r="BC236" s="353"/>
      <c r="BD236" s="353"/>
      <c r="BE236" s="353"/>
      <c r="BF236" s="353"/>
      <c r="BG236" s="353"/>
      <c r="BH236" s="353"/>
      <c r="BI236" s="353"/>
      <c r="BJ236" s="353"/>
      <c r="BK236" s="353"/>
      <c r="BL236" s="353"/>
    </row>
    <row r="237" spans="1:64" ht="14.45" customHeight="1" thickBot="1">
      <c r="A237" s="737"/>
      <c r="B237" s="631">
        <v>31500</v>
      </c>
      <c r="C237" s="76" t="s">
        <v>149</v>
      </c>
      <c r="D237" s="657">
        <v>25000</v>
      </c>
      <c r="E237" s="657">
        <v>5000</v>
      </c>
      <c r="F237" s="657">
        <v>1000</v>
      </c>
      <c r="G237" s="657">
        <v>500</v>
      </c>
      <c r="H237" s="658"/>
      <c r="I237" s="658"/>
      <c r="J237" s="658"/>
      <c r="K237" s="658"/>
      <c r="L237" s="658"/>
      <c r="M237" s="658"/>
      <c r="N237" s="658"/>
      <c r="O237" s="658"/>
      <c r="P237" s="658"/>
      <c r="Q237" s="658"/>
      <c r="R237" s="658"/>
      <c r="S237" s="658"/>
      <c r="T237" s="658"/>
      <c r="U237" s="658"/>
      <c r="V237" s="658"/>
      <c r="W237" s="658"/>
      <c r="X237" s="658"/>
      <c r="Y237" s="658"/>
      <c r="Z237" s="649"/>
      <c r="AA237" s="650"/>
      <c r="AB237" s="650"/>
      <c r="AC237" s="650"/>
      <c r="AD237" s="650"/>
      <c r="AE237" s="650"/>
      <c r="AF237" s="650"/>
      <c r="AG237" s="650"/>
      <c r="AH237" s="650"/>
      <c r="AI237" s="650"/>
      <c r="AJ237" s="650"/>
      <c r="AK237" s="650"/>
      <c r="AL237" s="650"/>
      <c r="AM237" s="650"/>
      <c r="AN237" s="650"/>
      <c r="AO237" s="650"/>
      <c r="AP237" s="650"/>
      <c r="AQ237" s="650"/>
      <c r="AR237" s="650"/>
      <c r="AS237" s="650"/>
      <c r="AT237" s="650"/>
      <c r="AU237" s="650"/>
      <c r="AV237" s="651"/>
      <c r="AW237" s="353"/>
      <c r="AX237" s="353"/>
      <c r="AY237" s="353"/>
      <c r="AZ237" s="353"/>
      <c r="BA237" s="353"/>
      <c r="BB237" s="353"/>
      <c r="BC237" s="353"/>
      <c r="BD237" s="353"/>
      <c r="BE237" s="353"/>
      <c r="BF237" s="353"/>
      <c r="BG237" s="353"/>
      <c r="BH237" s="353"/>
      <c r="BI237" s="353"/>
      <c r="BJ237" s="353"/>
      <c r="BK237" s="353"/>
      <c r="BL237" s="353"/>
    </row>
    <row r="238" spans="1:64" ht="50.1" customHeight="1">
      <c r="A238" s="736" t="s">
        <v>10</v>
      </c>
      <c r="B238" s="258"/>
      <c r="C238" s="74" t="s">
        <v>124</v>
      </c>
      <c r="D238" s="673"/>
      <c r="E238" s="673"/>
      <c r="F238" s="673"/>
      <c r="G238" s="673"/>
      <c r="H238" s="673"/>
      <c r="I238" s="673"/>
      <c r="J238" s="673"/>
      <c r="K238" s="673"/>
      <c r="L238" s="673"/>
      <c r="M238" s="673"/>
      <c r="N238" s="673"/>
      <c r="O238" s="673"/>
      <c r="P238" s="673"/>
      <c r="Q238" s="673"/>
      <c r="R238" s="673"/>
      <c r="S238" s="673"/>
      <c r="T238" s="673"/>
      <c r="U238" s="673"/>
      <c r="V238" s="673"/>
      <c r="W238" s="673"/>
      <c r="X238" s="673"/>
      <c r="Y238" s="673"/>
      <c r="Z238" s="674"/>
      <c r="AA238" s="675"/>
      <c r="AB238" s="675"/>
      <c r="AC238" s="675"/>
      <c r="AD238" s="675"/>
      <c r="AE238" s="675"/>
      <c r="AF238" s="675"/>
      <c r="AG238" s="675"/>
      <c r="AH238" s="675"/>
      <c r="AI238" s="675"/>
      <c r="AJ238" s="675"/>
      <c r="AK238" s="675"/>
      <c r="AL238" s="675"/>
      <c r="AM238" s="675"/>
      <c r="AN238" s="675"/>
      <c r="AO238" s="675"/>
      <c r="AP238" s="675"/>
      <c r="AQ238" s="675"/>
      <c r="AR238" s="675"/>
      <c r="AS238" s="675"/>
      <c r="AT238" s="675"/>
      <c r="AU238" s="675"/>
      <c r="AV238" s="676"/>
      <c r="AW238" s="353"/>
      <c r="AX238" s="353"/>
      <c r="AY238" s="353"/>
      <c r="AZ238" s="353"/>
      <c r="BA238" s="353"/>
      <c r="BB238" s="353"/>
      <c r="BC238" s="353"/>
      <c r="BD238" s="353"/>
      <c r="BE238" s="353"/>
      <c r="BF238" s="353"/>
      <c r="BG238" s="353"/>
      <c r="BH238" s="353"/>
      <c r="BI238" s="353"/>
      <c r="BJ238" s="353"/>
      <c r="BK238" s="353"/>
      <c r="BL238" s="353"/>
    </row>
    <row r="239" spans="1:64" ht="14.45" customHeight="1" thickBot="1">
      <c r="A239" s="737"/>
      <c r="B239" s="631">
        <v>47000</v>
      </c>
      <c r="C239" s="38" t="s">
        <v>126</v>
      </c>
      <c r="D239" s="659">
        <v>15000</v>
      </c>
      <c r="E239" s="659">
        <v>10000</v>
      </c>
      <c r="F239" s="659">
        <v>5000</v>
      </c>
      <c r="G239" s="659">
        <v>17000</v>
      </c>
      <c r="H239" s="660"/>
      <c r="I239" s="660"/>
      <c r="J239" s="660"/>
      <c r="K239" s="660"/>
      <c r="L239" s="660"/>
      <c r="M239" s="660"/>
      <c r="N239" s="660"/>
      <c r="O239" s="660"/>
      <c r="P239" s="660"/>
      <c r="Q239" s="660"/>
      <c r="R239" s="660"/>
      <c r="S239" s="660"/>
      <c r="T239" s="660"/>
      <c r="U239" s="660"/>
      <c r="V239" s="660"/>
      <c r="W239" s="660"/>
      <c r="X239" s="660"/>
      <c r="Y239" s="660"/>
      <c r="Z239" s="649"/>
      <c r="AA239" s="650"/>
      <c r="AB239" s="650"/>
      <c r="AC239" s="650"/>
      <c r="AD239" s="650"/>
      <c r="AE239" s="650"/>
      <c r="AF239" s="650"/>
      <c r="AG239" s="650"/>
      <c r="AH239" s="650"/>
      <c r="AI239" s="650"/>
      <c r="AJ239" s="650"/>
      <c r="AK239" s="650"/>
      <c r="AL239" s="650"/>
      <c r="AM239" s="650"/>
      <c r="AN239" s="650"/>
      <c r="AO239" s="650"/>
      <c r="AP239" s="650"/>
      <c r="AQ239" s="650"/>
      <c r="AR239" s="650"/>
      <c r="AS239" s="650"/>
      <c r="AT239" s="650"/>
      <c r="AU239" s="650"/>
      <c r="AV239" s="651"/>
      <c r="AW239" s="353"/>
      <c r="AX239" s="353"/>
      <c r="AY239" s="353"/>
      <c r="AZ239" s="353"/>
      <c r="BA239" s="353"/>
      <c r="BB239" s="353"/>
      <c r="BC239" s="353"/>
      <c r="BD239" s="353"/>
      <c r="BE239" s="353"/>
      <c r="BF239" s="353"/>
      <c r="BG239" s="353"/>
      <c r="BH239" s="353"/>
      <c r="BI239" s="353"/>
      <c r="BJ239" s="353"/>
      <c r="BK239" s="353"/>
      <c r="BL239" s="353"/>
    </row>
    <row r="240" spans="1:64" ht="50.1" customHeight="1" thickBot="1">
      <c r="A240" s="735" t="s">
        <v>55</v>
      </c>
      <c r="B240" s="258"/>
      <c r="C240" s="41" t="s">
        <v>124</v>
      </c>
      <c r="D240" s="48"/>
      <c r="E240" s="48"/>
      <c r="F240" s="48"/>
      <c r="G240" s="48"/>
      <c r="H240" s="48"/>
      <c r="I240" s="48"/>
      <c r="J240" s="48"/>
      <c r="K240" s="48"/>
      <c r="L240" s="48"/>
      <c r="M240" s="48"/>
      <c r="N240" s="48"/>
      <c r="O240" s="48"/>
      <c r="P240" s="48"/>
      <c r="Q240" s="48"/>
      <c r="R240" s="48"/>
      <c r="S240" s="48"/>
      <c r="T240" s="48"/>
      <c r="U240" s="48"/>
      <c r="V240" s="48"/>
      <c r="W240" s="48"/>
      <c r="X240" s="48"/>
      <c r="Y240" s="48"/>
      <c r="Z240" s="649"/>
      <c r="AA240" s="650"/>
      <c r="AB240" s="650"/>
      <c r="AC240" s="650"/>
      <c r="AD240" s="650"/>
      <c r="AE240" s="650"/>
      <c r="AF240" s="650"/>
      <c r="AG240" s="650"/>
      <c r="AH240" s="650"/>
      <c r="AI240" s="650"/>
      <c r="AJ240" s="650"/>
      <c r="AK240" s="650"/>
      <c r="AL240" s="650"/>
      <c r="AM240" s="650"/>
      <c r="AN240" s="650"/>
      <c r="AO240" s="650"/>
      <c r="AP240" s="650"/>
      <c r="AQ240" s="650"/>
      <c r="AR240" s="650"/>
      <c r="AS240" s="650"/>
      <c r="AT240" s="650"/>
      <c r="AU240" s="650"/>
      <c r="AV240" s="651"/>
      <c r="AW240" s="353"/>
      <c r="AX240" s="353"/>
      <c r="AY240" s="353"/>
      <c r="AZ240" s="353"/>
      <c r="BA240" s="353"/>
      <c r="BB240" s="353"/>
      <c r="BC240" s="353"/>
      <c r="BD240" s="353"/>
      <c r="BE240" s="353"/>
      <c r="BF240" s="353"/>
      <c r="BG240" s="353"/>
      <c r="BH240" s="353"/>
      <c r="BI240" s="353"/>
      <c r="BJ240" s="353"/>
      <c r="BK240" s="353"/>
      <c r="BL240" s="353"/>
    </row>
    <row r="241" spans="1:64" ht="14.45" customHeight="1" thickBot="1">
      <c r="A241" s="735"/>
      <c r="B241" s="261">
        <v>49200</v>
      </c>
      <c r="C241" s="38" t="s">
        <v>126</v>
      </c>
      <c r="D241" s="661">
        <v>10000</v>
      </c>
      <c r="E241" s="50">
        <v>10000</v>
      </c>
      <c r="F241" s="50">
        <v>15000</v>
      </c>
      <c r="G241" s="50">
        <v>7800</v>
      </c>
      <c r="H241" s="50">
        <v>6400</v>
      </c>
      <c r="I241" s="50"/>
      <c r="J241" s="50"/>
      <c r="K241" s="50"/>
      <c r="L241" s="50"/>
      <c r="M241" s="50"/>
      <c r="N241" s="50"/>
      <c r="O241" s="50"/>
      <c r="P241" s="50"/>
      <c r="Q241" s="50"/>
      <c r="R241" s="50"/>
      <c r="S241" s="50"/>
      <c r="T241" s="50"/>
      <c r="U241" s="50"/>
      <c r="V241" s="50"/>
      <c r="W241" s="50"/>
      <c r="X241" s="50"/>
      <c r="Y241" s="50"/>
      <c r="Z241" s="662"/>
      <c r="AA241" s="663"/>
      <c r="AB241" s="663"/>
      <c r="AC241" s="663"/>
      <c r="AD241" s="663"/>
      <c r="AE241" s="663"/>
      <c r="AF241" s="663"/>
      <c r="AG241" s="663"/>
      <c r="AH241" s="663"/>
      <c r="AI241" s="663"/>
      <c r="AJ241" s="663"/>
      <c r="AK241" s="663"/>
      <c r="AL241" s="663"/>
      <c r="AM241" s="663"/>
      <c r="AN241" s="663"/>
      <c r="AO241" s="663"/>
      <c r="AP241" s="663"/>
      <c r="AQ241" s="663"/>
      <c r="AR241" s="663"/>
      <c r="AS241" s="663"/>
      <c r="AT241" s="663"/>
      <c r="AU241" s="663"/>
      <c r="AV241" s="664"/>
      <c r="AW241" s="353"/>
      <c r="AX241" s="353"/>
      <c r="AY241" s="353"/>
      <c r="AZ241" s="353"/>
      <c r="BA241" s="353"/>
      <c r="BB241" s="353"/>
      <c r="BC241" s="353"/>
      <c r="BD241" s="353"/>
      <c r="BE241" s="353"/>
      <c r="BF241" s="353"/>
      <c r="BG241" s="353"/>
      <c r="BH241" s="353"/>
      <c r="BI241" s="353"/>
      <c r="BJ241" s="353"/>
      <c r="BK241" s="353"/>
      <c r="BL241" s="353"/>
    </row>
    <row r="242" spans="1:64" ht="21.95" customHeight="1" thickBot="1">
      <c r="A242" s="200" t="s">
        <v>13</v>
      </c>
      <c r="B242" s="318">
        <f>SUM(B227,B231,B233,B235,B241)-B237-B239</f>
        <v>2613060</v>
      </c>
      <c r="C242" s="76"/>
      <c r="D242" s="353"/>
      <c r="E242" s="353"/>
      <c r="F242" s="353"/>
      <c r="G242" s="353"/>
      <c r="H242" s="353"/>
      <c r="I242" s="353"/>
      <c r="J242" s="353"/>
      <c r="K242" s="353"/>
      <c r="L242" s="353"/>
      <c r="M242" s="353"/>
      <c r="N242" s="353"/>
      <c r="O242" s="353"/>
      <c r="P242" s="353"/>
      <c r="Q242" s="353"/>
      <c r="R242" s="353"/>
      <c r="S242" s="353"/>
      <c r="T242" s="353"/>
      <c r="U242" s="353"/>
      <c r="V242" s="353"/>
      <c r="W242" s="353"/>
      <c r="X242" s="353"/>
      <c r="Y242" s="353"/>
      <c r="Z242" s="353"/>
      <c r="AA242" s="353"/>
      <c r="AB242" s="353"/>
      <c r="AC242" s="353"/>
      <c r="AD242" s="353"/>
      <c r="AE242" s="353"/>
      <c r="AF242" s="353"/>
      <c r="AG242" s="353"/>
      <c r="AH242" s="353"/>
      <c r="AI242" s="353"/>
      <c r="AJ242" s="353"/>
      <c r="AK242" s="353"/>
      <c r="AL242" s="353"/>
      <c r="AM242" s="353"/>
      <c r="AN242" s="353"/>
      <c r="AO242" s="353"/>
      <c r="AP242" s="353"/>
      <c r="AQ242" s="353"/>
      <c r="AR242" s="353"/>
      <c r="AS242" s="353"/>
      <c r="AT242" s="353"/>
      <c r="AU242" s="353"/>
      <c r="AV242" s="353"/>
      <c r="AW242" s="353"/>
      <c r="AX242" s="353"/>
      <c r="AY242" s="353"/>
      <c r="AZ242" s="353"/>
      <c r="BA242" s="353"/>
      <c r="BB242" s="353"/>
      <c r="BC242" s="353"/>
      <c r="BD242" s="353"/>
      <c r="BE242" s="353"/>
      <c r="BF242" s="353"/>
      <c r="BG242" s="353"/>
      <c r="BH242" s="353"/>
      <c r="BI242" s="353"/>
      <c r="BJ242" s="353"/>
      <c r="BK242" s="353"/>
      <c r="BL242" s="353"/>
    </row>
    <row r="243" spans="1:64" ht="30" customHeight="1" thickBot="1">
      <c r="A243" s="199" t="s">
        <v>217</v>
      </c>
      <c r="B243" s="665">
        <v>720000</v>
      </c>
      <c r="C243" s="629">
        <f>IF(B243="",0,IF(D219="Forsknings- og videnformidlingsinstitution",IF(B242=0,0,B243/B242),IF(B227=0,0,B243/B227)))</f>
        <v>0.34969959833115583</v>
      </c>
      <c r="D243" s="353"/>
      <c r="E243" s="353"/>
      <c r="F243" s="353"/>
      <c r="G243" s="353"/>
      <c r="H243" s="353"/>
      <c r="I243" s="353"/>
      <c r="J243" s="353"/>
      <c r="K243" s="353"/>
      <c r="L243" s="353"/>
      <c r="M243" s="353"/>
      <c r="N243" s="353"/>
      <c r="O243" s="353"/>
      <c r="P243" s="353"/>
      <c r="Q243" s="353"/>
      <c r="R243" s="353"/>
      <c r="S243" s="353"/>
      <c r="T243" s="353"/>
      <c r="U243" s="353"/>
      <c r="V243" s="353"/>
      <c r="W243" s="353"/>
      <c r="X243" s="353"/>
      <c r="Y243" s="353"/>
      <c r="Z243" s="353"/>
      <c r="AA243" s="353"/>
      <c r="AB243" s="353"/>
      <c r="AC243" s="353"/>
      <c r="AD243" s="353"/>
      <c r="AE243" s="353"/>
      <c r="AF243" s="353"/>
      <c r="AG243" s="353"/>
      <c r="AH243" s="353"/>
      <c r="AI243" s="353"/>
      <c r="AJ243" s="353"/>
      <c r="AK243" s="353"/>
      <c r="AL243" s="353"/>
      <c r="AM243" s="353"/>
      <c r="AN243" s="353"/>
      <c r="AO243" s="353"/>
      <c r="AP243" s="353"/>
      <c r="AQ243" s="353"/>
      <c r="AR243" s="353"/>
      <c r="AS243" s="353"/>
      <c r="AT243" s="353"/>
      <c r="AU243" s="353"/>
      <c r="AV243" s="353"/>
      <c r="AW243" s="353"/>
      <c r="AX243" s="353"/>
      <c r="AY243" s="353"/>
      <c r="AZ243" s="353"/>
      <c r="BA243" s="353"/>
      <c r="BB243" s="353"/>
      <c r="BC243" s="353"/>
      <c r="BD243" s="353"/>
      <c r="BE243" s="353"/>
      <c r="BF243" s="353"/>
      <c r="BG243" s="353"/>
      <c r="BH243" s="353"/>
      <c r="BI243" s="353"/>
      <c r="BJ243" s="353"/>
      <c r="BK243" s="353"/>
      <c r="BL243" s="353"/>
    </row>
    <row r="244" spans="1:64" ht="21.95" customHeight="1" thickBot="1">
      <c r="A244" s="253" t="s">
        <v>339</v>
      </c>
      <c r="B244" s="377">
        <f>SUM(B242:B243)</f>
        <v>3333060</v>
      </c>
      <c r="C244" s="254"/>
      <c r="D244" s="353"/>
      <c r="E244" s="353"/>
      <c r="F244" s="353"/>
      <c r="G244" s="353"/>
      <c r="H244" s="353"/>
      <c r="I244" s="353"/>
      <c r="J244" s="353"/>
      <c r="K244" s="353"/>
      <c r="L244" s="353"/>
      <c r="M244" s="353"/>
      <c r="N244" s="353"/>
      <c r="O244" s="353"/>
      <c r="P244" s="353"/>
      <c r="Q244" s="353"/>
      <c r="R244" s="353"/>
      <c r="S244" s="353"/>
      <c r="T244" s="353"/>
      <c r="U244" s="353"/>
      <c r="V244" s="353"/>
      <c r="W244" s="353"/>
      <c r="X244" s="353"/>
      <c r="Y244" s="353"/>
      <c r="Z244" s="353"/>
      <c r="AA244" s="353"/>
      <c r="AB244" s="353"/>
      <c r="AC244" s="353"/>
      <c r="AD244" s="353"/>
      <c r="AE244" s="353"/>
      <c r="AF244" s="353"/>
      <c r="AG244" s="353"/>
      <c r="AH244" s="353"/>
      <c r="AI244" s="353"/>
      <c r="AJ244" s="353"/>
      <c r="AK244" s="353"/>
      <c r="AL244" s="353"/>
      <c r="AM244" s="353"/>
      <c r="AN244" s="353"/>
      <c r="AO244" s="353"/>
      <c r="AP244" s="353"/>
      <c r="AQ244" s="353"/>
      <c r="AR244" s="353"/>
      <c r="AS244" s="353"/>
      <c r="AT244" s="353"/>
      <c r="AU244" s="353"/>
      <c r="AV244" s="353"/>
      <c r="AW244" s="353"/>
      <c r="AX244" s="353"/>
      <c r="AY244" s="353"/>
      <c r="AZ244" s="353"/>
      <c r="BA244" s="353"/>
      <c r="BB244" s="353"/>
      <c r="BC244" s="353"/>
      <c r="BD244" s="353"/>
      <c r="BE244" s="353"/>
      <c r="BF244" s="353"/>
      <c r="BG244" s="353"/>
      <c r="BH244" s="353"/>
      <c r="BI244" s="353"/>
      <c r="BJ244" s="353"/>
      <c r="BK244" s="353"/>
      <c r="BL244" s="353"/>
    </row>
    <row r="245" spans="1:64" ht="14.1" customHeight="1">
      <c r="A245" s="353"/>
      <c r="B245" s="353"/>
      <c r="C245" s="353"/>
      <c r="D245" s="353"/>
      <c r="E245" s="353"/>
      <c r="F245" s="353"/>
      <c r="G245" s="353"/>
      <c r="H245" s="353"/>
      <c r="I245" s="353"/>
      <c r="J245" s="353"/>
      <c r="K245" s="353"/>
      <c r="L245" s="353"/>
      <c r="M245" s="353"/>
      <c r="N245" s="353"/>
      <c r="O245" s="353"/>
      <c r="P245" s="353"/>
      <c r="Q245" s="353"/>
      <c r="R245" s="353"/>
      <c r="S245" s="353"/>
      <c r="T245" s="353"/>
      <c r="U245" s="353"/>
      <c r="V245" s="353"/>
      <c r="W245" s="353"/>
      <c r="X245" s="353"/>
      <c r="Y245" s="353"/>
      <c r="Z245" s="353"/>
      <c r="AA245" s="353"/>
      <c r="AB245" s="353"/>
      <c r="AC245" s="353"/>
      <c r="AD245" s="353"/>
      <c r="AE245" s="353"/>
      <c r="AF245" s="353"/>
      <c r="AG245" s="353"/>
      <c r="AH245" s="353"/>
      <c r="AI245" s="353"/>
      <c r="AJ245" s="353"/>
      <c r="AK245" s="353"/>
      <c r="AL245" s="353"/>
      <c r="AM245" s="353"/>
      <c r="AN245" s="353"/>
      <c r="AO245" s="353"/>
      <c r="AP245" s="353"/>
      <c r="AQ245" s="353"/>
      <c r="AR245" s="353"/>
      <c r="AS245" s="353"/>
      <c r="AT245" s="353"/>
      <c r="AU245" s="353"/>
      <c r="AV245" s="353"/>
      <c r="AW245" s="353"/>
      <c r="AX245" s="353"/>
      <c r="AY245" s="353"/>
      <c r="AZ245" s="353"/>
      <c r="BA245" s="353"/>
      <c r="BB245" s="353"/>
      <c r="BC245" s="353"/>
      <c r="BD245" s="353"/>
      <c r="BE245" s="353"/>
      <c r="BF245" s="353"/>
      <c r="BG245" s="353"/>
      <c r="BH245" s="353"/>
      <c r="BI245" s="353"/>
      <c r="BJ245" s="353"/>
      <c r="BK245" s="353"/>
      <c r="BL245" s="353"/>
    </row>
    <row r="246" spans="1:64" ht="14.1" customHeight="1" thickBot="1">
      <c r="A246" s="373"/>
      <c r="B246" s="373"/>
      <c r="C246" s="353"/>
      <c r="D246" s="353"/>
      <c r="E246" s="353"/>
      <c r="F246" s="353"/>
      <c r="G246" s="353"/>
      <c r="H246" s="353"/>
      <c r="I246" s="353"/>
      <c r="J246" s="353"/>
      <c r="K246" s="353"/>
      <c r="L246" s="353"/>
      <c r="M246" s="353"/>
      <c r="N246" s="353"/>
      <c r="O246" s="353"/>
      <c r="P246" s="353"/>
      <c r="Q246" s="353"/>
      <c r="R246" s="353"/>
      <c r="S246" s="353"/>
      <c r="T246" s="353"/>
      <c r="U246" s="353"/>
      <c r="V246" s="353"/>
      <c r="W246" s="353"/>
      <c r="X246" s="353"/>
      <c r="Y246" s="353"/>
      <c r="Z246" s="353"/>
      <c r="AA246" s="353"/>
      <c r="AB246" s="353"/>
      <c r="AC246" s="353"/>
      <c r="AD246" s="353"/>
      <c r="AE246" s="353"/>
      <c r="AF246" s="353"/>
      <c r="AG246" s="353"/>
      <c r="AH246" s="353"/>
      <c r="AI246" s="353"/>
      <c r="AJ246" s="353"/>
      <c r="AK246" s="353"/>
      <c r="AL246" s="353"/>
      <c r="AM246" s="353"/>
      <c r="AN246" s="353"/>
      <c r="AO246" s="353"/>
      <c r="AP246" s="353"/>
      <c r="AQ246" s="353"/>
      <c r="AR246" s="353"/>
      <c r="AS246" s="353"/>
      <c r="AT246" s="353"/>
      <c r="AU246" s="353"/>
      <c r="AV246" s="353"/>
      <c r="AW246" s="353"/>
      <c r="AX246" s="353"/>
      <c r="AY246" s="353"/>
      <c r="AZ246" s="353"/>
      <c r="BA246" s="353"/>
      <c r="BB246" s="353"/>
      <c r="BC246" s="353"/>
      <c r="BD246" s="353"/>
      <c r="BE246" s="353"/>
      <c r="BF246" s="353"/>
      <c r="BG246" s="353"/>
      <c r="BH246" s="353"/>
      <c r="BI246" s="353"/>
      <c r="BJ246" s="353"/>
      <c r="BK246" s="353"/>
      <c r="BL246" s="353"/>
    </row>
    <row r="247" spans="1:64" ht="24.95" customHeight="1" thickTop="1" thickBot="1">
      <c r="A247" s="366" t="s">
        <v>418</v>
      </c>
      <c r="B247" s="367"/>
      <c r="C247" s="358"/>
      <c r="D247" s="368"/>
      <c r="E247" s="358"/>
      <c r="F247" s="358"/>
      <c r="G247" s="358"/>
      <c r="H247" s="358"/>
      <c r="I247" s="358"/>
      <c r="J247" s="358"/>
      <c r="K247" s="358"/>
      <c r="L247" s="358"/>
      <c r="M247" s="358"/>
      <c r="N247" s="358"/>
      <c r="O247" s="358"/>
      <c r="P247" s="358"/>
      <c r="Q247" s="358"/>
      <c r="R247" s="358"/>
      <c r="S247" s="358"/>
      <c r="T247" s="358"/>
      <c r="U247" s="358"/>
      <c r="V247" s="358"/>
      <c r="W247" s="358"/>
      <c r="X247" s="358"/>
      <c r="Y247" s="358"/>
      <c r="Z247" s="358"/>
      <c r="AA247" s="358"/>
      <c r="AB247" s="358"/>
      <c r="AC247" s="358"/>
      <c r="AD247" s="358"/>
      <c r="AE247" s="358"/>
      <c r="AF247" s="358"/>
      <c r="AG247" s="358"/>
      <c r="AH247" s="358"/>
      <c r="AI247" s="358"/>
      <c r="AJ247" s="358"/>
      <c r="AK247" s="358"/>
      <c r="AL247" s="358"/>
      <c r="AM247" s="358"/>
      <c r="AN247" s="358"/>
      <c r="AO247" s="358"/>
      <c r="AP247" s="358"/>
      <c r="AQ247" s="358"/>
      <c r="AR247" s="358"/>
      <c r="AS247" s="358"/>
      <c r="AT247" s="358"/>
      <c r="AU247" s="358"/>
      <c r="AV247" s="358"/>
      <c r="AW247" s="353"/>
      <c r="AX247" s="353"/>
      <c r="AY247" s="353"/>
      <c r="AZ247" s="353"/>
      <c r="BA247" s="353"/>
      <c r="BB247" s="353"/>
      <c r="BC247" s="353"/>
      <c r="BD247" s="353"/>
      <c r="BE247" s="353"/>
      <c r="BF247" s="353"/>
      <c r="BG247" s="353"/>
      <c r="BH247" s="353"/>
      <c r="BI247" s="353"/>
      <c r="BJ247" s="353"/>
      <c r="BK247" s="353"/>
      <c r="BL247" s="353"/>
    </row>
    <row r="248" spans="1:64" ht="35.1" customHeight="1">
      <c r="A248" s="492" t="str">
        <f>IF(B249&gt;0,"Evt. P-nummer","")</f>
        <v>Evt. P-nummer</v>
      </c>
      <c r="B248" s="512" t="s">
        <v>392</v>
      </c>
      <c r="C248" s="530" t="s">
        <v>15</v>
      </c>
      <c r="D248" s="531" t="s">
        <v>204</v>
      </c>
      <c r="E248" s="531" t="s">
        <v>113</v>
      </c>
      <c r="F248" s="532" t="s">
        <v>205</v>
      </c>
      <c r="G248" s="359"/>
      <c r="H248" s="359"/>
      <c r="I248" s="359"/>
      <c r="J248" s="359"/>
      <c r="K248" s="359"/>
      <c r="L248" s="359"/>
      <c r="M248" s="359"/>
      <c r="N248" s="359"/>
      <c r="O248" s="359"/>
      <c r="P248" s="359"/>
      <c r="Q248" s="359"/>
      <c r="R248" s="359"/>
      <c r="S248" s="359"/>
      <c r="T248" s="359"/>
      <c r="U248" s="359"/>
      <c r="V248" s="359"/>
      <c r="W248" s="359"/>
      <c r="X248" s="359"/>
      <c r="Y248" s="359"/>
      <c r="Z248" s="359"/>
      <c r="AA248" s="359"/>
      <c r="AB248" s="359"/>
      <c r="AC248" s="359"/>
      <c r="AD248" s="359"/>
      <c r="AE248" s="359"/>
      <c r="AF248" s="359"/>
      <c r="AG248" s="359"/>
      <c r="AH248" s="359"/>
      <c r="AI248" s="359"/>
      <c r="AJ248" s="359"/>
      <c r="AK248" s="359"/>
      <c r="AL248" s="359"/>
      <c r="AM248" s="359"/>
      <c r="AN248" s="359"/>
      <c r="AO248" s="359"/>
      <c r="AP248" s="359"/>
      <c r="AQ248" s="359"/>
      <c r="AR248" s="359"/>
      <c r="AS248" s="359"/>
      <c r="AT248" s="359"/>
      <c r="AU248" s="359"/>
      <c r="AV248" s="359"/>
      <c r="AW248" s="353"/>
      <c r="AX248" s="353"/>
      <c r="AY248" s="353"/>
      <c r="AZ248" s="353"/>
      <c r="BA248" s="353"/>
      <c r="BB248" s="353"/>
      <c r="BC248" s="353"/>
      <c r="BD248" s="353"/>
      <c r="BE248" s="353"/>
      <c r="BF248" s="353"/>
      <c r="BG248" s="353"/>
      <c r="BH248" s="353"/>
      <c r="BI248" s="353"/>
      <c r="BJ248" s="353"/>
      <c r="BK248" s="353"/>
      <c r="BL248" s="353"/>
    </row>
    <row r="249" spans="1:64" ht="35.1" customHeight="1" thickBot="1">
      <c r="A249" s="677"/>
      <c r="B249" s="688">
        <v>1000000</v>
      </c>
      <c r="C249" s="667" t="s">
        <v>477</v>
      </c>
      <c r="D249" s="668" t="s">
        <v>474</v>
      </c>
      <c r="E249" s="668" t="s">
        <v>115</v>
      </c>
      <c r="F249" s="669" t="s">
        <v>360</v>
      </c>
      <c r="G249" s="353"/>
      <c r="H249" s="353"/>
      <c r="I249" s="353"/>
      <c r="J249" s="353"/>
      <c r="K249" s="353"/>
      <c r="L249" s="353"/>
      <c r="M249" s="353"/>
      <c r="N249" s="353"/>
      <c r="O249" s="353"/>
      <c r="P249" s="353"/>
      <c r="Q249" s="353"/>
      <c r="R249" s="353"/>
      <c r="S249" s="353"/>
      <c r="T249" s="353"/>
      <c r="U249" s="353"/>
      <c r="V249" s="353"/>
      <c r="W249" s="353"/>
      <c r="X249" s="353"/>
      <c r="Y249" s="353"/>
      <c r="Z249" s="353"/>
      <c r="AA249" s="353"/>
      <c r="AB249" s="353"/>
      <c r="AC249" s="353"/>
      <c r="AD249" s="353"/>
      <c r="AE249" s="353"/>
      <c r="AF249" s="353"/>
      <c r="AG249" s="353"/>
      <c r="AH249" s="353"/>
      <c r="AI249" s="353"/>
      <c r="AJ249" s="353"/>
      <c r="AK249" s="353"/>
      <c r="AL249" s="353"/>
      <c r="AM249" s="353"/>
      <c r="AN249" s="353"/>
      <c r="AO249" s="353"/>
      <c r="AP249" s="353"/>
      <c r="AQ249" s="353"/>
      <c r="AR249" s="353"/>
      <c r="AS249" s="353"/>
      <c r="AT249" s="353"/>
      <c r="AU249" s="353"/>
      <c r="AV249" s="353"/>
      <c r="AW249" s="353"/>
      <c r="AX249" s="353"/>
      <c r="AY249" s="353"/>
      <c r="AZ249" s="353"/>
      <c r="BA249" s="353"/>
      <c r="BB249" s="353"/>
      <c r="BC249" s="353"/>
      <c r="BD249" s="353"/>
      <c r="BE249" s="353"/>
      <c r="BF249" s="353"/>
      <c r="BG249" s="353"/>
      <c r="BH249" s="353"/>
      <c r="BI249" s="353"/>
      <c r="BJ249" s="353"/>
      <c r="BK249" s="353"/>
      <c r="BL249" s="353"/>
    </row>
    <row r="250" spans="1:64" ht="35.1" customHeight="1">
      <c r="A250" s="528" t="s">
        <v>210</v>
      </c>
      <c r="B250" s="529" t="s">
        <v>406</v>
      </c>
      <c r="C250" s="750"/>
      <c r="D250" s="533" t="s">
        <v>401</v>
      </c>
      <c r="E250" s="533" t="str">
        <f>IF(D251="Ja","Privat finansiering","")</f>
        <v>Privat finansiering</v>
      </c>
      <c r="F250" s="632" t="str">
        <f>IF(D251="Ja","Offentlig finansiering","")</f>
        <v>Offentlig finansiering</v>
      </c>
      <c r="G250" s="353"/>
      <c r="H250" s="353"/>
      <c r="I250" s="353"/>
      <c r="J250" s="353"/>
      <c r="K250" s="353"/>
      <c r="L250" s="353"/>
      <c r="M250" s="353"/>
      <c r="N250" s="353"/>
      <c r="O250" s="353"/>
      <c r="P250" s="353"/>
      <c r="Q250" s="353"/>
      <c r="R250" s="353"/>
      <c r="S250" s="353"/>
      <c r="T250" s="353"/>
      <c r="U250" s="353"/>
      <c r="V250" s="353"/>
      <c r="W250" s="353"/>
      <c r="X250" s="353"/>
      <c r="Y250" s="353"/>
      <c r="Z250" s="353"/>
      <c r="AA250" s="353"/>
      <c r="AB250" s="353"/>
      <c r="AC250" s="353"/>
      <c r="AD250" s="353"/>
      <c r="AE250" s="353"/>
      <c r="AF250" s="353"/>
      <c r="AG250" s="353"/>
      <c r="AH250" s="353"/>
      <c r="AI250" s="353"/>
      <c r="AJ250" s="353"/>
      <c r="AK250" s="353"/>
      <c r="AL250" s="353"/>
      <c r="AM250" s="353"/>
      <c r="AN250" s="353"/>
      <c r="AO250" s="353"/>
      <c r="AP250" s="353"/>
      <c r="AQ250" s="353"/>
      <c r="AR250" s="353"/>
      <c r="AS250" s="353"/>
      <c r="AT250" s="353"/>
      <c r="AU250" s="353"/>
      <c r="AV250" s="353"/>
      <c r="AW250" s="353"/>
      <c r="AX250" s="353"/>
      <c r="AY250" s="353"/>
      <c r="AZ250" s="353"/>
      <c r="BA250" s="353"/>
      <c r="BB250" s="353"/>
      <c r="BC250" s="353"/>
      <c r="BD250" s="353"/>
      <c r="BE250" s="353"/>
      <c r="BF250" s="353"/>
      <c r="BG250" s="353"/>
      <c r="BH250" s="353"/>
      <c r="BI250" s="353"/>
      <c r="BJ250" s="353"/>
      <c r="BK250" s="353"/>
      <c r="BL250" s="353"/>
    </row>
    <row r="251" spans="1:64" ht="35.1" customHeight="1" thickBot="1">
      <c r="A251" s="335">
        <v>1</v>
      </c>
      <c r="B251" s="519">
        <v>0.9771702420709043</v>
      </c>
      <c r="C251" s="751"/>
      <c r="D251" s="670" t="s">
        <v>467</v>
      </c>
      <c r="E251" s="671">
        <v>45000</v>
      </c>
      <c r="F251" s="642">
        <v>27600</v>
      </c>
      <c r="G251" s="353"/>
      <c r="H251" s="353"/>
      <c r="I251" s="353"/>
      <c r="J251" s="353"/>
      <c r="K251" s="353"/>
      <c r="L251" s="353"/>
      <c r="M251" s="353"/>
      <c r="N251" s="353"/>
      <c r="O251" s="353"/>
      <c r="P251" s="353"/>
      <c r="Q251" s="353"/>
      <c r="R251" s="353"/>
      <c r="S251" s="353"/>
      <c r="T251" s="353"/>
      <c r="U251" s="353"/>
      <c r="V251" s="353"/>
      <c r="W251" s="353"/>
      <c r="X251" s="353"/>
      <c r="Y251" s="353"/>
      <c r="Z251" s="353"/>
      <c r="AA251" s="353"/>
      <c r="AB251" s="353"/>
      <c r="AC251" s="353"/>
      <c r="AD251" s="353"/>
      <c r="AE251" s="353"/>
      <c r="AF251" s="353"/>
      <c r="AG251" s="353"/>
      <c r="AH251" s="353"/>
      <c r="AI251" s="353"/>
      <c r="AJ251" s="353"/>
      <c r="AK251" s="353"/>
      <c r="AL251" s="353"/>
      <c r="AM251" s="353"/>
      <c r="AN251" s="353"/>
      <c r="AO251" s="353"/>
      <c r="AP251" s="353"/>
      <c r="AQ251" s="353"/>
      <c r="AR251" s="353"/>
      <c r="AS251" s="353"/>
      <c r="AT251" s="353"/>
      <c r="AU251" s="353"/>
      <c r="AV251" s="353"/>
      <c r="AW251" s="353"/>
      <c r="AX251" s="353"/>
      <c r="AY251" s="353"/>
      <c r="AZ251" s="353"/>
      <c r="BA251" s="353"/>
      <c r="BB251" s="353"/>
      <c r="BC251" s="353"/>
      <c r="BD251" s="353"/>
      <c r="BE251" s="353"/>
      <c r="BF251" s="353"/>
      <c r="BG251" s="353"/>
      <c r="BH251" s="353"/>
      <c r="BI251" s="353"/>
      <c r="BJ251" s="353"/>
      <c r="BK251" s="353"/>
      <c r="BL251" s="353"/>
    </row>
    <row r="252" spans="1:64" ht="15.75" customHeight="1">
      <c r="A252" s="353"/>
      <c r="B252" s="353"/>
      <c r="C252" s="353"/>
      <c r="D252" s="353"/>
      <c r="E252" s="353"/>
      <c r="F252" s="353"/>
      <c r="G252" s="353"/>
      <c r="H252" s="353"/>
      <c r="I252" s="353"/>
      <c r="J252" s="353"/>
      <c r="K252" s="353"/>
      <c r="L252" s="353"/>
      <c r="M252" s="353"/>
      <c r="N252" s="353"/>
      <c r="O252" s="353"/>
      <c r="P252" s="353"/>
      <c r="Q252" s="353"/>
      <c r="R252" s="353"/>
      <c r="S252" s="353"/>
      <c r="T252" s="353"/>
      <c r="U252" s="353"/>
      <c r="V252" s="353"/>
      <c r="W252" s="353"/>
      <c r="X252" s="353"/>
      <c r="Y252" s="353"/>
      <c r="Z252" s="353"/>
      <c r="AA252" s="353"/>
      <c r="AB252" s="353"/>
      <c r="AC252" s="353"/>
      <c r="AD252" s="353"/>
      <c r="AE252" s="353"/>
      <c r="AF252" s="353"/>
      <c r="AG252" s="353"/>
      <c r="AH252" s="353"/>
      <c r="AI252" s="353"/>
      <c r="AJ252" s="353"/>
      <c r="AK252" s="353"/>
      <c r="AL252" s="353"/>
      <c r="AM252" s="353"/>
      <c r="AN252" s="353"/>
      <c r="AO252" s="353"/>
      <c r="AP252" s="353"/>
      <c r="AQ252" s="353"/>
      <c r="AR252" s="353"/>
      <c r="AS252" s="353"/>
      <c r="AT252" s="353"/>
      <c r="AU252" s="353"/>
      <c r="AV252" s="353"/>
      <c r="AW252" s="353"/>
      <c r="AX252" s="353"/>
      <c r="AY252" s="353"/>
      <c r="AZ252" s="353"/>
      <c r="BA252" s="353"/>
      <c r="BB252" s="353"/>
      <c r="BC252" s="353"/>
      <c r="BD252" s="353"/>
      <c r="BE252" s="353"/>
      <c r="BF252" s="353"/>
      <c r="BG252" s="353"/>
      <c r="BH252" s="353"/>
      <c r="BI252" s="353"/>
      <c r="BJ252" s="353"/>
      <c r="BK252" s="353"/>
      <c r="BL252" s="353"/>
    </row>
    <row r="253" spans="1:64" ht="15.75" customHeight="1" thickBot="1">
      <c r="A253" s="354" t="s">
        <v>431</v>
      </c>
      <c r="B253" s="354" t="s">
        <v>203</v>
      </c>
      <c r="C253" s="372" t="s">
        <v>123</v>
      </c>
      <c r="D253" s="370" t="s">
        <v>127</v>
      </c>
      <c r="E253" s="370" t="s">
        <v>128</v>
      </c>
      <c r="F253" s="370" t="s">
        <v>129</v>
      </c>
      <c r="G253" s="370" t="s">
        <v>130</v>
      </c>
      <c r="H253" s="370" t="s">
        <v>131</v>
      </c>
      <c r="I253" s="370" t="s">
        <v>132</v>
      </c>
      <c r="J253" s="370" t="s">
        <v>133</v>
      </c>
      <c r="K253" s="370" t="s">
        <v>134</v>
      </c>
      <c r="L253" s="370" t="s">
        <v>135</v>
      </c>
      <c r="M253" s="370" t="s">
        <v>136</v>
      </c>
      <c r="N253" s="370" t="s">
        <v>137</v>
      </c>
      <c r="O253" s="370" t="s">
        <v>138</v>
      </c>
      <c r="P253" s="370" t="s">
        <v>139</v>
      </c>
      <c r="Q253" s="370" t="s">
        <v>140</v>
      </c>
      <c r="R253" s="370" t="s">
        <v>141</v>
      </c>
      <c r="S253" s="370" t="s">
        <v>142</v>
      </c>
      <c r="T253" s="370" t="s">
        <v>143</v>
      </c>
      <c r="U253" s="370" t="s">
        <v>144</v>
      </c>
      <c r="V253" s="370" t="s">
        <v>145</v>
      </c>
      <c r="W253" s="370" t="s">
        <v>146</v>
      </c>
      <c r="X253" s="370" t="s">
        <v>147</v>
      </c>
      <c r="Y253" s="370" t="s">
        <v>148</v>
      </c>
      <c r="Z253" s="404" t="s">
        <v>155</v>
      </c>
      <c r="AA253" s="353"/>
      <c r="AB253" s="353"/>
      <c r="AC253" s="353"/>
      <c r="AD253" s="353"/>
      <c r="AE253" s="353"/>
      <c r="AF253" s="353"/>
      <c r="AG253" s="353"/>
      <c r="AH253" s="353"/>
      <c r="AI253" s="353"/>
      <c r="AJ253" s="353"/>
      <c r="AK253" s="353"/>
      <c r="AL253" s="353"/>
      <c r="AM253" s="353"/>
      <c r="AN253" s="353"/>
      <c r="AO253" s="353"/>
      <c r="AP253" s="353"/>
      <c r="AQ253" s="353"/>
      <c r="AR253" s="353"/>
      <c r="AS253" s="353"/>
      <c r="AT253" s="353"/>
      <c r="AU253" s="353"/>
      <c r="AV253" s="353"/>
      <c r="AW253" s="353"/>
      <c r="AX253" s="353"/>
      <c r="AY253" s="353"/>
      <c r="AZ253" s="353"/>
      <c r="BA253" s="353"/>
      <c r="BB253" s="353"/>
      <c r="BC253" s="353"/>
      <c r="BD253" s="353"/>
      <c r="BE253" s="353"/>
      <c r="BF253" s="353"/>
      <c r="BG253" s="353"/>
      <c r="BH253" s="353"/>
      <c r="BI253" s="353"/>
      <c r="BJ253" s="353"/>
      <c r="BK253" s="353"/>
      <c r="BL253" s="353"/>
    </row>
    <row r="254" spans="1:64" ht="50.1" customHeight="1">
      <c r="A254" s="736" t="s">
        <v>54</v>
      </c>
      <c r="B254" s="262"/>
      <c r="C254" s="46" t="s">
        <v>124</v>
      </c>
      <c r="D254" s="48"/>
      <c r="E254" s="48"/>
      <c r="F254" s="48"/>
      <c r="G254" s="48"/>
      <c r="H254" s="48"/>
      <c r="I254" s="48"/>
      <c r="J254" s="48"/>
      <c r="K254" s="48"/>
      <c r="L254" s="48"/>
      <c r="M254" s="48"/>
      <c r="N254" s="48"/>
      <c r="O254" s="48"/>
      <c r="P254" s="48"/>
      <c r="Q254" s="48"/>
      <c r="R254" s="48"/>
      <c r="S254" s="48"/>
      <c r="T254" s="48"/>
      <c r="U254" s="48"/>
      <c r="V254" s="48"/>
      <c r="W254" s="48"/>
      <c r="X254" s="48"/>
      <c r="Y254" s="48"/>
      <c r="Z254" s="646"/>
      <c r="AA254" s="647"/>
      <c r="AB254" s="647"/>
      <c r="AC254" s="647"/>
      <c r="AD254" s="647"/>
      <c r="AE254" s="647"/>
      <c r="AF254" s="647"/>
      <c r="AG254" s="647"/>
      <c r="AH254" s="647"/>
      <c r="AI254" s="647"/>
      <c r="AJ254" s="647"/>
      <c r="AK254" s="647"/>
      <c r="AL254" s="647"/>
      <c r="AM254" s="647"/>
      <c r="AN254" s="647"/>
      <c r="AO254" s="647"/>
      <c r="AP254" s="647"/>
      <c r="AQ254" s="647"/>
      <c r="AR254" s="647"/>
      <c r="AS254" s="647"/>
      <c r="AT254" s="647"/>
      <c r="AU254" s="647"/>
      <c r="AV254" s="648"/>
      <c r="AW254" s="353"/>
      <c r="AX254" s="353"/>
      <c r="AY254" s="353"/>
      <c r="AZ254" s="353"/>
      <c r="BA254" s="353"/>
      <c r="BB254" s="353"/>
      <c r="BC254" s="353"/>
      <c r="BD254" s="353"/>
      <c r="BE254" s="353"/>
      <c r="BF254" s="353"/>
      <c r="BG254" s="353"/>
      <c r="BH254" s="353"/>
      <c r="BI254" s="353"/>
      <c r="BJ254" s="353"/>
      <c r="BK254" s="353"/>
      <c r="BL254" s="353"/>
    </row>
    <row r="255" spans="1:64" ht="14.45" customHeight="1">
      <c r="A255" s="738"/>
      <c r="B255" s="255"/>
      <c r="C255" s="37" t="s">
        <v>125</v>
      </c>
      <c r="D255" s="47">
        <v>350</v>
      </c>
      <c r="E255" s="47">
        <v>350</v>
      </c>
      <c r="F255" s="47">
        <v>350</v>
      </c>
      <c r="G255" s="47">
        <v>350</v>
      </c>
      <c r="H255" s="47">
        <v>547</v>
      </c>
      <c r="I255" s="47">
        <v>299</v>
      </c>
      <c r="J255" s="47"/>
      <c r="K255" s="47"/>
      <c r="L255" s="47"/>
      <c r="M255" s="47"/>
      <c r="N255" s="47"/>
      <c r="O255" s="47"/>
      <c r="P255" s="47"/>
      <c r="Q255" s="47"/>
      <c r="R255" s="47"/>
      <c r="S255" s="47"/>
      <c r="T255" s="47"/>
      <c r="U255" s="47"/>
      <c r="V255" s="47"/>
      <c r="W255" s="47"/>
      <c r="X255" s="47"/>
      <c r="Y255" s="47"/>
      <c r="Z255" s="649"/>
      <c r="AA255" s="650"/>
      <c r="AB255" s="650"/>
      <c r="AC255" s="650"/>
      <c r="AD255" s="650"/>
      <c r="AE255" s="650"/>
      <c r="AF255" s="650"/>
      <c r="AG255" s="650"/>
      <c r="AH255" s="650"/>
      <c r="AI255" s="650"/>
      <c r="AJ255" s="650"/>
      <c r="AK255" s="650"/>
      <c r="AL255" s="650"/>
      <c r="AM255" s="650"/>
      <c r="AN255" s="650"/>
      <c r="AO255" s="650"/>
      <c r="AP255" s="650"/>
      <c r="AQ255" s="650"/>
      <c r="AR255" s="650"/>
      <c r="AS255" s="650"/>
      <c r="AT255" s="650"/>
      <c r="AU255" s="650"/>
      <c r="AV255" s="651"/>
      <c r="AW255" s="353"/>
      <c r="AX255" s="353"/>
      <c r="AY255" s="353"/>
      <c r="AZ255" s="353"/>
      <c r="BA255" s="353"/>
      <c r="BB255" s="353"/>
      <c r="BC255" s="353"/>
      <c r="BD255" s="353"/>
      <c r="BE255" s="353"/>
      <c r="BF255" s="353"/>
      <c r="BG255" s="353"/>
      <c r="BH255" s="353"/>
      <c r="BI255" s="353"/>
      <c r="BJ255" s="353"/>
      <c r="BK255" s="353"/>
      <c r="BL255" s="353"/>
    </row>
    <row r="256" spans="1:64" ht="14.45" customHeight="1" thickBot="1">
      <c r="A256" s="738"/>
      <c r="B256" s="256" t="s">
        <v>491</v>
      </c>
      <c r="C256" s="37" t="s">
        <v>9</v>
      </c>
      <c r="D256" s="47">
        <v>900</v>
      </c>
      <c r="E256" s="47">
        <v>1642</v>
      </c>
      <c r="F256" s="47">
        <v>780</v>
      </c>
      <c r="G256" s="47">
        <v>550</v>
      </c>
      <c r="H256" s="47">
        <v>800</v>
      </c>
      <c r="I256" s="47">
        <v>890</v>
      </c>
      <c r="J256" s="47"/>
      <c r="K256" s="47"/>
      <c r="L256" s="47"/>
      <c r="M256" s="47"/>
      <c r="N256" s="47"/>
      <c r="O256" s="47"/>
      <c r="P256" s="47"/>
      <c r="Q256" s="47"/>
      <c r="R256" s="47"/>
      <c r="S256" s="47"/>
      <c r="T256" s="47"/>
      <c r="U256" s="47"/>
      <c r="V256" s="47"/>
      <c r="W256" s="47"/>
      <c r="X256" s="47"/>
      <c r="Y256" s="47"/>
      <c r="Z256" s="649"/>
      <c r="AA256" s="650"/>
      <c r="AB256" s="650"/>
      <c r="AC256" s="650"/>
      <c r="AD256" s="650"/>
      <c r="AE256" s="650"/>
      <c r="AF256" s="650"/>
      <c r="AG256" s="650"/>
      <c r="AH256" s="650"/>
      <c r="AI256" s="650"/>
      <c r="AJ256" s="650"/>
      <c r="AK256" s="650"/>
      <c r="AL256" s="650"/>
      <c r="AM256" s="650"/>
      <c r="AN256" s="650"/>
      <c r="AO256" s="650"/>
      <c r="AP256" s="650"/>
      <c r="AQ256" s="650"/>
      <c r="AR256" s="650"/>
      <c r="AS256" s="650"/>
      <c r="AT256" s="650"/>
      <c r="AU256" s="650"/>
      <c r="AV256" s="651"/>
      <c r="AW256" s="353"/>
      <c r="AX256" s="353"/>
      <c r="AY256" s="353"/>
      <c r="AZ256" s="353"/>
      <c r="BA256" s="353"/>
      <c r="BB256" s="353"/>
      <c r="BC256" s="353"/>
      <c r="BD256" s="353"/>
      <c r="BE256" s="353"/>
      <c r="BF256" s="353"/>
      <c r="BG256" s="353"/>
      <c r="BH256" s="353"/>
      <c r="BI256" s="353"/>
      <c r="BJ256" s="353"/>
      <c r="BK256" s="353"/>
      <c r="BL256" s="353"/>
    </row>
    <row r="257" spans="1:64" ht="14.45" customHeight="1" thickBot="1">
      <c r="A257" s="737"/>
      <c r="B257" s="257">
        <v>2058910</v>
      </c>
      <c r="C257" s="38" t="s">
        <v>126</v>
      </c>
      <c r="D257" s="52">
        <f>IF(D255*D256=0,"",(D255*D256))</f>
        <v>315000</v>
      </c>
      <c r="E257" s="52">
        <f t="shared" ref="E257:AV257" si="16">IF(E255*E256=0,"",(E255*E256))</f>
        <v>574700</v>
      </c>
      <c r="F257" s="52">
        <f t="shared" si="16"/>
        <v>273000</v>
      </c>
      <c r="G257" s="52">
        <f t="shared" si="16"/>
        <v>192500</v>
      </c>
      <c r="H257" s="52">
        <f t="shared" si="16"/>
        <v>437600</v>
      </c>
      <c r="I257" s="52">
        <f t="shared" si="16"/>
        <v>266110</v>
      </c>
      <c r="J257" s="52" t="str">
        <f t="shared" si="16"/>
        <v/>
      </c>
      <c r="K257" s="52" t="str">
        <f t="shared" si="16"/>
        <v/>
      </c>
      <c r="L257" s="52" t="str">
        <f t="shared" si="16"/>
        <v/>
      </c>
      <c r="M257" s="52" t="str">
        <f t="shared" si="16"/>
        <v/>
      </c>
      <c r="N257" s="52" t="str">
        <f t="shared" si="16"/>
        <v/>
      </c>
      <c r="O257" s="52" t="str">
        <f t="shared" si="16"/>
        <v/>
      </c>
      <c r="P257" s="52" t="str">
        <f t="shared" si="16"/>
        <v/>
      </c>
      <c r="Q257" s="52" t="str">
        <f t="shared" si="16"/>
        <v/>
      </c>
      <c r="R257" s="52" t="str">
        <f t="shared" si="16"/>
        <v/>
      </c>
      <c r="S257" s="52" t="str">
        <f t="shared" si="16"/>
        <v/>
      </c>
      <c r="T257" s="52" t="str">
        <f t="shared" si="16"/>
        <v/>
      </c>
      <c r="U257" s="52" t="str">
        <f t="shared" si="16"/>
        <v/>
      </c>
      <c r="V257" s="52" t="str">
        <f t="shared" si="16"/>
        <v/>
      </c>
      <c r="W257" s="52" t="str">
        <f t="shared" si="16"/>
        <v/>
      </c>
      <c r="X257" s="52" t="str">
        <f t="shared" si="16"/>
        <v/>
      </c>
      <c r="Y257" s="52" t="str">
        <f t="shared" si="16"/>
        <v/>
      </c>
      <c r="Z257" s="65" t="str">
        <f t="shared" si="16"/>
        <v/>
      </c>
      <c r="AA257" s="66" t="str">
        <f t="shared" si="16"/>
        <v/>
      </c>
      <c r="AB257" s="66" t="str">
        <f t="shared" si="16"/>
        <v/>
      </c>
      <c r="AC257" s="66" t="str">
        <f t="shared" si="16"/>
        <v/>
      </c>
      <c r="AD257" s="66" t="str">
        <f t="shared" si="16"/>
        <v/>
      </c>
      <c r="AE257" s="66" t="str">
        <f t="shared" si="16"/>
        <v/>
      </c>
      <c r="AF257" s="66" t="str">
        <f t="shared" si="16"/>
        <v/>
      </c>
      <c r="AG257" s="66" t="str">
        <f t="shared" si="16"/>
        <v/>
      </c>
      <c r="AH257" s="66" t="str">
        <f t="shared" si="16"/>
        <v/>
      </c>
      <c r="AI257" s="66" t="str">
        <f t="shared" si="16"/>
        <v/>
      </c>
      <c r="AJ257" s="66" t="str">
        <f t="shared" si="16"/>
        <v/>
      </c>
      <c r="AK257" s="66" t="str">
        <f t="shared" si="16"/>
        <v/>
      </c>
      <c r="AL257" s="66" t="str">
        <f t="shared" si="16"/>
        <v/>
      </c>
      <c r="AM257" s="66" t="str">
        <f t="shared" si="16"/>
        <v/>
      </c>
      <c r="AN257" s="66" t="str">
        <f t="shared" si="16"/>
        <v/>
      </c>
      <c r="AO257" s="66" t="str">
        <f t="shared" si="16"/>
        <v/>
      </c>
      <c r="AP257" s="66" t="str">
        <f t="shared" si="16"/>
        <v/>
      </c>
      <c r="AQ257" s="66" t="str">
        <f t="shared" si="16"/>
        <v/>
      </c>
      <c r="AR257" s="66" t="str">
        <f t="shared" si="16"/>
        <v/>
      </c>
      <c r="AS257" s="66" t="str">
        <f t="shared" si="16"/>
        <v/>
      </c>
      <c r="AT257" s="66" t="str">
        <f t="shared" si="16"/>
        <v/>
      </c>
      <c r="AU257" s="66" t="str">
        <f t="shared" si="16"/>
        <v/>
      </c>
      <c r="AV257" s="67" t="str">
        <f t="shared" si="16"/>
        <v/>
      </c>
      <c r="AW257" s="353"/>
      <c r="AX257" s="353"/>
      <c r="AY257" s="353"/>
      <c r="AZ257" s="353"/>
      <c r="BA257" s="353"/>
      <c r="BB257" s="353"/>
      <c r="BC257" s="353"/>
      <c r="BD257" s="353"/>
      <c r="BE257" s="353"/>
      <c r="BF257" s="353"/>
      <c r="BG257" s="353"/>
      <c r="BH257" s="353"/>
      <c r="BI257" s="353"/>
      <c r="BJ257" s="353"/>
      <c r="BK257" s="353"/>
      <c r="BL257" s="353"/>
    </row>
    <row r="258" spans="1:64" ht="50.1" customHeight="1">
      <c r="A258" s="738" t="s">
        <v>3</v>
      </c>
      <c r="B258" s="258"/>
      <c r="C258" s="41" t="s">
        <v>124</v>
      </c>
      <c r="D258" s="672"/>
      <c r="E258" s="49"/>
      <c r="F258" s="49"/>
      <c r="G258" s="49"/>
      <c r="H258" s="49"/>
      <c r="I258" s="49"/>
      <c r="J258" s="49"/>
      <c r="K258" s="49"/>
      <c r="L258" s="49"/>
      <c r="M258" s="49"/>
      <c r="N258" s="49"/>
      <c r="O258" s="49"/>
      <c r="P258" s="49"/>
      <c r="Q258" s="49"/>
      <c r="R258" s="49"/>
      <c r="S258" s="49"/>
      <c r="T258" s="49"/>
      <c r="U258" s="49"/>
      <c r="V258" s="49"/>
      <c r="W258" s="49"/>
      <c r="X258" s="49"/>
      <c r="Y258" s="49"/>
      <c r="Z258" s="649"/>
      <c r="AA258" s="650"/>
      <c r="AB258" s="650"/>
      <c r="AC258" s="650"/>
      <c r="AD258" s="650"/>
      <c r="AE258" s="650"/>
      <c r="AF258" s="650"/>
      <c r="AG258" s="650"/>
      <c r="AH258" s="650"/>
      <c r="AI258" s="650"/>
      <c r="AJ258" s="650"/>
      <c r="AK258" s="650"/>
      <c r="AL258" s="650"/>
      <c r="AM258" s="650"/>
      <c r="AN258" s="650"/>
      <c r="AO258" s="650"/>
      <c r="AP258" s="650"/>
      <c r="AQ258" s="650"/>
      <c r="AR258" s="650"/>
      <c r="AS258" s="650"/>
      <c r="AT258" s="650"/>
      <c r="AU258" s="650"/>
      <c r="AV258" s="651"/>
      <c r="AW258" s="353"/>
      <c r="AX258" s="353"/>
      <c r="AY258" s="353"/>
      <c r="AZ258" s="353"/>
      <c r="BA258" s="353"/>
      <c r="BB258" s="353"/>
      <c r="BC258" s="353"/>
      <c r="BD258" s="353"/>
      <c r="BE258" s="353"/>
      <c r="BF258" s="353"/>
      <c r="BG258" s="353"/>
      <c r="BH258" s="353"/>
      <c r="BI258" s="353"/>
      <c r="BJ258" s="353"/>
      <c r="BK258" s="353"/>
      <c r="BL258" s="353"/>
    </row>
    <row r="259" spans="1:64" ht="14.45" customHeight="1">
      <c r="A259" s="738"/>
      <c r="B259" s="259"/>
      <c r="C259" s="37" t="s">
        <v>125</v>
      </c>
      <c r="D259" s="47">
        <v>750</v>
      </c>
      <c r="E259" s="47">
        <v>970</v>
      </c>
      <c r="F259" s="47">
        <v>1500</v>
      </c>
      <c r="G259" s="47">
        <v>1100</v>
      </c>
      <c r="H259" s="47"/>
      <c r="I259" s="47"/>
      <c r="J259" s="47"/>
      <c r="K259" s="47"/>
      <c r="L259" s="47"/>
      <c r="M259" s="47"/>
      <c r="N259" s="47"/>
      <c r="O259" s="47"/>
      <c r="P259" s="47"/>
      <c r="Q259" s="47"/>
      <c r="R259" s="47"/>
      <c r="S259" s="47"/>
      <c r="T259" s="47"/>
      <c r="U259" s="47"/>
      <c r="V259" s="47"/>
      <c r="W259" s="47"/>
      <c r="X259" s="47"/>
      <c r="Y259" s="47"/>
      <c r="Z259" s="649"/>
      <c r="AA259" s="650"/>
      <c r="AB259" s="650"/>
      <c r="AC259" s="650"/>
      <c r="AD259" s="650"/>
      <c r="AE259" s="650"/>
      <c r="AF259" s="650"/>
      <c r="AG259" s="650"/>
      <c r="AH259" s="650"/>
      <c r="AI259" s="650"/>
      <c r="AJ259" s="650"/>
      <c r="AK259" s="650"/>
      <c r="AL259" s="650"/>
      <c r="AM259" s="650"/>
      <c r="AN259" s="650"/>
      <c r="AO259" s="650"/>
      <c r="AP259" s="650"/>
      <c r="AQ259" s="650"/>
      <c r="AR259" s="650"/>
      <c r="AS259" s="650"/>
      <c r="AT259" s="650"/>
      <c r="AU259" s="650"/>
      <c r="AV259" s="651"/>
      <c r="AW259" s="353"/>
      <c r="AX259" s="353"/>
      <c r="AY259" s="353"/>
      <c r="AZ259" s="353"/>
      <c r="BA259" s="353"/>
      <c r="BB259" s="353"/>
      <c r="BC259" s="353"/>
      <c r="BD259" s="353"/>
      <c r="BE259" s="353"/>
      <c r="BF259" s="353"/>
      <c r="BG259" s="353"/>
      <c r="BH259" s="353"/>
      <c r="BI259" s="353"/>
      <c r="BJ259" s="353"/>
      <c r="BK259" s="353"/>
      <c r="BL259" s="353"/>
    </row>
    <row r="260" spans="1:64" ht="14.45" customHeight="1">
      <c r="A260" s="738"/>
      <c r="B260" s="259"/>
      <c r="C260" s="37" t="s">
        <v>9</v>
      </c>
      <c r="D260" s="47">
        <v>75</v>
      </c>
      <c r="E260" s="47">
        <v>50</v>
      </c>
      <c r="F260" s="47">
        <v>25</v>
      </c>
      <c r="G260" s="47">
        <v>87</v>
      </c>
      <c r="H260" s="47"/>
      <c r="I260" s="47"/>
      <c r="J260" s="47"/>
      <c r="K260" s="47"/>
      <c r="L260" s="47"/>
      <c r="M260" s="47"/>
      <c r="N260" s="47"/>
      <c r="O260" s="47"/>
      <c r="P260" s="47"/>
      <c r="Q260" s="47"/>
      <c r="R260" s="47"/>
      <c r="S260" s="47"/>
      <c r="T260" s="47"/>
      <c r="U260" s="47"/>
      <c r="V260" s="47"/>
      <c r="W260" s="47"/>
      <c r="X260" s="47"/>
      <c r="Y260" s="47"/>
      <c r="Z260" s="649"/>
      <c r="AA260" s="650"/>
      <c r="AB260" s="650"/>
      <c r="AC260" s="650"/>
      <c r="AD260" s="650"/>
      <c r="AE260" s="650"/>
      <c r="AF260" s="650"/>
      <c r="AG260" s="650"/>
      <c r="AH260" s="650"/>
      <c r="AI260" s="650"/>
      <c r="AJ260" s="650"/>
      <c r="AK260" s="650"/>
      <c r="AL260" s="650"/>
      <c r="AM260" s="650"/>
      <c r="AN260" s="650"/>
      <c r="AO260" s="650"/>
      <c r="AP260" s="650"/>
      <c r="AQ260" s="650"/>
      <c r="AR260" s="650"/>
      <c r="AS260" s="650"/>
      <c r="AT260" s="650"/>
      <c r="AU260" s="650"/>
      <c r="AV260" s="651"/>
      <c r="AW260" s="353"/>
      <c r="AX260" s="353"/>
      <c r="AY260" s="353"/>
      <c r="AZ260" s="353"/>
      <c r="BA260" s="353"/>
      <c r="BB260" s="353"/>
      <c r="BC260" s="353"/>
      <c r="BD260" s="353"/>
      <c r="BE260" s="353"/>
      <c r="BF260" s="353"/>
      <c r="BG260" s="353"/>
      <c r="BH260" s="353"/>
      <c r="BI260" s="353"/>
      <c r="BJ260" s="353"/>
      <c r="BK260" s="353"/>
      <c r="BL260" s="353"/>
    </row>
    <row r="261" spans="1:64" ht="14.45" customHeight="1" thickBot="1">
      <c r="A261" s="738"/>
      <c r="B261" s="260">
        <v>237950</v>
      </c>
      <c r="C261" s="40" t="s">
        <v>126</v>
      </c>
      <c r="D261" s="51">
        <f t="shared" ref="D261:AV261" si="17">IF(D259*D260=0,"",(D259*D260))</f>
        <v>56250</v>
      </c>
      <c r="E261" s="51">
        <f t="shared" si="17"/>
        <v>48500</v>
      </c>
      <c r="F261" s="51">
        <f t="shared" si="17"/>
        <v>37500</v>
      </c>
      <c r="G261" s="51">
        <f t="shared" si="17"/>
        <v>95700</v>
      </c>
      <c r="H261" s="51" t="str">
        <f t="shared" si="17"/>
        <v/>
      </c>
      <c r="I261" s="51" t="str">
        <f t="shared" si="17"/>
        <v/>
      </c>
      <c r="J261" s="51" t="str">
        <f t="shared" si="17"/>
        <v/>
      </c>
      <c r="K261" s="51" t="str">
        <f t="shared" si="17"/>
        <v/>
      </c>
      <c r="L261" s="51" t="str">
        <f t="shared" si="17"/>
        <v/>
      </c>
      <c r="M261" s="51" t="str">
        <f t="shared" si="17"/>
        <v/>
      </c>
      <c r="N261" s="51" t="str">
        <f t="shared" si="17"/>
        <v/>
      </c>
      <c r="O261" s="51" t="str">
        <f t="shared" si="17"/>
        <v/>
      </c>
      <c r="P261" s="51" t="str">
        <f t="shared" si="17"/>
        <v/>
      </c>
      <c r="Q261" s="51" t="str">
        <f t="shared" si="17"/>
        <v/>
      </c>
      <c r="R261" s="51" t="str">
        <f t="shared" si="17"/>
        <v/>
      </c>
      <c r="S261" s="51" t="str">
        <f t="shared" si="17"/>
        <v/>
      </c>
      <c r="T261" s="51" t="str">
        <f t="shared" si="17"/>
        <v/>
      </c>
      <c r="U261" s="51" t="str">
        <f t="shared" si="17"/>
        <v/>
      </c>
      <c r="V261" s="51" t="str">
        <f t="shared" si="17"/>
        <v/>
      </c>
      <c r="W261" s="51" t="str">
        <f t="shared" si="17"/>
        <v/>
      </c>
      <c r="X261" s="51" t="str">
        <f t="shared" si="17"/>
        <v/>
      </c>
      <c r="Y261" s="51" t="str">
        <f t="shared" si="17"/>
        <v/>
      </c>
      <c r="Z261" s="65" t="str">
        <f t="shared" si="17"/>
        <v/>
      </c>
      <c r="AA261" s="66" t="str">
        <f t="shared" si="17"/>
        <v/>
      </c>
      <c r="AB261" s="66" t="str">
        <f t="shared" si="17"/>
        <v/>
      </c>
      <c r="AC261" s="66" t="str">
        <f t="shared" si="17"/>
        <v/>
      </c>
      <c r="AD261" s="66" t="str">
        <f t="shared" si="17"/>
        <v/>
      </c>
      <c r="AE261" s="66" t="str">
        <f t="shared" si="17"/>
        <v/>
      </c>
      <c r="AF261" s="66" t="str">
        <f t="shared" si="17"/>
        <v/>
      </c>
      <c r="AG261" s="66" t="str">
        <f t="shared" si="17"/>
        <v/>
      </c>
      <c r="AH261" s="66" t="str">
        <f t="shared" si="17"/>
        <v/>
      </c>
      <c r="AI261" s="66" t="str">
        <f t="shared" si="17"/>
        <v/>
      </c>
      <c r="AJ261" s="66" t="str">
        <f t="shared" si="17"/>
        <v/>
      </c>
      <c r="AK261" s="66" t="str">
        <f t="shared" si="17"/>
        <v/>
      </c>
      <c r="AL261" s="66" t="str">
        <f t="shared" si="17"/>
        <v/>
      </c>
      <c r="AM261" s="66" t="str">
        <f t="shared" si="17"/>
        <v/>
      </c>
      <c r="AN261" s="66" t="str">
        <f t="shared" si="17"/>
        <v/>
      </c>
      <c r="AO261" s="66" t="str">
        <f t="shared" si="17"/>
        <v/>
      </c>
      <c r="AP261" s="66" t="str">
        <f t="shared" si="17"/>
        <v/>
      </c>
      <c r="AQ261" s="66" t="str">
        <f t="shared" si="17"/>
        <v/>
      </c>
      <c r="AR261" s="66" t="str">
        <f t="shared" si="17"/>
        <v/>
      </c>
      <c r="AS261" s="66" t="str">
        <f t="shared" si="17"/>
        <v/>
      </c>
      <c r="AT261" s="66" t="str">
        <f t="shared" si="17"/>
        <v/>
      </c>
      <c r="AU261" s="66" t="str">
        <f t="shared" si="17"/>
        <v/>
      </c>
      <c r="AV261" s="67" t="str">
        <f t="shared" si="17"/>
        <v/>
      </c>
      <c r="AW261" s="353"/>
      <c r="AX261" s="353"/>
      <c r="AY261" s="353"/>
      <c r="AZ261" s="353"/>
      <c r="BA261" s="353"/>
      <c r="BB261" s="353"/>
      <c r="BC261" s="353"/>
      <c r="BD261" s="353"/>
      <c r="BE261" s="353"/>
      <c r="BF261" s="353"/>
      <c r="BG261" s="353"/>
      <c r="BH261" s="353"/>
      <c r="BI261" s="353"/>
      <c r="BJ261" s="353"/>
      <c r="BK261" s="353"/>
      <c r="BL261" s="353"/>
    </row>
    <row r="262" spans="1:64" ht="50.1" customHeight="1" thickBot="1">
      <c r="A262" s="735" t="s">
        <v>56</v>
      </c>
      <c r="B262" s="258"/>
      <c r="C262" s="39" t="s">
        <v>124</v>
      </c>
      <c r="D262" s="48"/>
      <c r="E262" s="48"/>
      <c r="F262" s="48"/>
      <c r="G262" s="48"/>
      <c r="H262" s="48"/>
      <c r="I262" s="48"/>
      <c r="J262" s="48"/>
      <c r="K262" s="48"/>
      <c r="L262" s="48"/>
      <c r="M262" s="48"/>
      <c r="N262" s="48"/>
      <c r="O262" s="48"/>
      <c r="P262" s="48"/>
      <c r="Q262" s="48"/>
      <c r="R262" s="48"/>
      <c r="S262" s="48"/>
      <c r="T262" s="48"/>
      <c r="U262" s="48"/>
      <c r="V262" s="48"/>
      <c r="W262" s="48"/>
      <c r="X262" s="48"/>
      <c r="Y262" s="48"/>
      <c r="Z262" s="649"/>
      <c r="AA262" s="650"/>
      <c r="AB262" s="650"/>
      <c r="AC262" s="650"/>
      <c r="AD262" s="650"/>
      <c r="AE262" s="650"/>
      <c r="AF262" s="650"/>
      <c r="AG262" s="650"/>
      <c r="AH262" s="650"/>
      <c r="AI262" s="650"/>
      <c r="AJ262" s="650"/>
      <c r="AK262" s="650"/>
      <c r="AL262" s="650"/>
      <c r="AM262" s="650"/>
      <c r="AN262" s="650"/>
      <c r="AO262" s="650"/>
      <c r="AP262" s="650"/>
      <c r="AQ262" s="650"/>
      <c r="AR262" s="650"/>
      <c r="AS262" s="650"/>
      <c r="AT262" s="650"/>
      <c r="AU262" s="650"/>
      <c r="AV262" s="651"/>
      <c r="AW262" s="353"/>
      <c r="AX262" s="353"/>
      <c r="AY262" s="353"/>
      <c r="AZ262" s="353"/>
      <c r="BA262" s="353"/>
      <c r="BB262" s="353"/>
      <c r="BC262" s="353"/>
      <c r="BD262" s="353"/>
      <c r="BE262" s="353"/>
      <c r="BF262" s="353"/>
      <c r="BG262" s="353"/>
      <c r="BH262" s="353"/>
      <c r="BI262" s="353"/>
      <c r="BJ262" s="353"/>
      <c r="BK262" s="353"/>
      <c r="BL262" s="353"/>
    </row>
    <row r="263" spans="1:64" ht="14.45" customHeight="1" thickBot="1">
      <c r="A263" s="735"/>
      <c r="B263" s="261">
        <v>228000</v>
      </c>
      <c r="C263" s="38" t="s">
        <v>126</v>
      </c>
      <c r="D263" s="50">
        <v>45000</v>
      </c>
      <c r="E263" s="50">
        <v>8000</v>
      </c>
      <c r="F263" s="50">
        <v>95000</v>
      </c>
      <c r="G263" s="50">
        <v>80000</v>
      </c>
      <c r="H263" s="50"/>
      <c r="I263" s="50"/>
      <c r="J263" s="50"/>
      <c r="K263" s="50"/>
      <c r="L263" s="50"/>
      <c r="M263" s="50"/>
      <c r="N263" s="50"/>
      <c r="O263" s="50"/>
      <c r="P263" s="50"/>
      <c r="Q263" s="50"/>
      <c r="R263" s="50"/>
      <c r="S263" s="50"/>
      <c r="T263" s="50"/>
      <c r="U263" s="50"/>
      <c r="V263" s="50"/>
      <c r="W263" s="50"/>
      <c r="X263" s="50"/>
      <c r="Y263" s="50"/>
      <c r="Z263" s="649"/>
      <c r="AA263" s="650"/>
      <c r="AB263" s="650"/>
      <c r="AC263" s="650"/>
      <c r="AD263" s="650"/>
      <c r="AE263" s="650"/>
      <c r="AF263" s="650"/>
      <c r="AG263" s="650"/>
      <c r="AH263" s="650"/>
      <c r="AI263" s="650"/>
      <c r="AJ263" s="650"/>
      <c r="AK263" s="650"/>
      <c r="AL263" s="650"/>
      <c r="AM263" s="650"/>
      <c r="AN263" s="650"/>
      <c r="AO263" s="650"/>
      <c r="AP263" s="650"/>
      <c r="AQ263" s="650"/>
      <c r="AR263" s="650"/>
      <c r="AS263" s="650"/>
      <c r="AT263" s="650"/>
      <c r="AU263" s="650"/>
      <c r="AV263" s="651"/>
      <c r="AW263" s="353"/>
      <c r="AX263" s="353"/>
      <c r="AY263" s="353"/>
      <c r="AZ263" s="353"/>
      <c r="BA263" s="353"/>
      <c r="BB263" s="353"/>
      <c r="BC263" s="353"/>
      <c r="BD263" s="353"/>
      <c r="BE263" s="353"/>
      <c r="BF263" s="353"/>
      <c r="BG263" s="353"/>
      <c r="BH263" s="353"/>
      <c r="BI263" s="353"/>
      <c r="BJ263" s="353"/>
      <c r="BK263" s="353"/>
      <c r="BL263" s="353"/>
    </row>
    <row r="264" spans="1:64" ht="50.1" customHeight="1" thickBot="1">
      <c r="A264" s="735" t="s">
        <v>24</v>
      </c>
      <c r="B264" s="258"/>
      <c r="C264" s="39" t="s">
        <v>124</v>
      </c>
      <c r="D264" s="48"/>
      <c r="E264" s="48"/>
      <c r="F264" s="48"/>
      <c r="G264" s="48"/>
      <c r="H264" s="48"/>
      <c r="I264" s="48"/>
      <c r="J264" s="48"/>
      <c r="K264" s="48"/>
      <c r="L264" s="48"/>
      <c r="M264" s="48"/>
      <c r="N264" s="48"/>
      <c r="O264" s="48"/>
      <c r="P264" s="48"/>
      <c r="Q264" s="48"/>
      <c r="R264" s="48"/>
      <c r="S264" s="48"/>
      <c r="T264" s="48"/>
      <c r="U264" s="48"/>
      <c r="V264" s="48"/>
      <c r="W264" s="48"/>
      <c r="X264" s="48"/>
      <c r="Y264" s="48"/>
      <c r="Z264" s="649"/>
      <c r="AA264" s="650"/>
      <c r="AB264" s="650"/>
      <c r="AC264" s="650"/>
      <c r="AD264" s="650"/>
      <c r="AE264" s="650"/>
      <c r="AF264" s="650"/>
      <c r="AG264" s="650"/>
      <c r="AH264" s="650"/>
      <c r="AI264" s="650"/>
      <c r="AJ264" s="650"/>
      <c r="AK264" s="650"/>
      <c r="AL264" s="650"/>
      <c r="AM264" s="650"/>
      <c r="AN264" s="650"/>
      <c r="AO264" s="650"/>
      <c r="AP264" s="650"/>
      <c r="AQ264" s="650"/>
      <c r="AR264" s="650"/>
      <c r="AS264" s="650"/>
      <c r="AT264" s="650"/>
      <c r="AU264" s="650"/>
      <c r="AV264" s="651"/>
      <c r="AW264" s="353"/>
      <c r="AX264" s="353"/>
      <c r="AY264" s="353"/>
      <c r="AZ264" s="353"/>
      <c r="BA264" s="353"/>
      <c r="BB264" s="353"/>
      <c r="BC264" s="353"/>
      <c r="BD264" s="353"/>
      <c r="BE264" s="353"/>
      <c r="BF264" s="353"/>
      <c r="BG264" s="353"/>
      <c r="BH264" s="353"/>
      <c r="BI264" s="353"/>
      <c r="BJ264" s="353"/>
      <c r="BK264" s="353"/>
      <c r="BL264" s="353"/>
    </row>
    <row r="265" spans="1:64" ht="14.45" customHeight="1" thickBot="1">
      <c r="A265" s="735"/>
      <c r="B265" s="261">
        <v>117500</v>
      </c>
      <c r="C265" s="40" t="s">
        <v>126</v>
      </c>
      <c r="D265" s="50">
        <v>100000</v>
      </c>
      <c r="E265" s="50">
        <v>10000</v>
      </c>
      <c r="F265" s="50">
        <v>5000</v>
      </c>
      <c r="G265" s="50">
        <v>2500</v>
      </c>
      <c r="H265" s="50"/>
      <c r="I265" s="50"/>
      <c r="J265" s="50"/>
      <c r="K265" s="50"/>
      <c r="L265" s="50"/>
      <c r="M265" s="50"/>
      <c r="N265" s="50"/>
      <c r="O265" s="50"/>
      <c r="P265" s="50"/>
      <c r="Q265" s="50"/>
      <c r="R265" s="50"/>
      <c r="S265" s="50"/>
      <c r="T265" s="50"/>
      <c r="U265" s="50"/>
      <c r="V265" s="50"/>
      <c r="W265" s="50"/>
      <c r="X265" s="50"/>
      <c r="Y265" s="50"/>
      <c r="Z265" s="649"/>
      <c r="AA265" s="650"/>
      <c r="AB265" s="650"/>
      <c r="AC265" s="650"/>
      <c r="AD265" s="650"/>
      <c r="AE265" s="650"/>
      <c r="AF265" s="650"/>
      <c r="AG265" s="650"/>
      <c r="AH265" s="650"/>
      <c r="AI265" s="650"/>
      <c r="AJ265" s="650"/>
      <c r="AK265" s="650"/>
      <c r="AL265" s="650"/>
      <c r="AM265" s="650"/>
      <c r="AN265" s="650"/>
      <c r="AO265" s="650"/>
      <c r="AP265" s="650"/>
      <c r="AQ265" s="650"/>
      <c r="AR265" s="650"/>
      <c r="AS265" s="650"/>
      <c r="AT265" s="650"/>
      <c r="AU265" s="650"/>
      <c r="AV265" s="651"/>
      <c r="AW265" s="353"/>
      <c r="AX265" s="353"/>
      <c r="AY265" s="353"/>
      <c r="AZ265" s="353"/>
      <c r="BA265" s="353"/>
      <c r="BB265" s="353"/>
      <c r="BC265" s="353"/>
      <c r="BD265" s="353"/>
      <c r="BE265" s="353"/>
      <c r="BF265" s="353"/>
      <c r="BG265" s="353"/>
      <c r="BH265" s="353"/>
      <c r="BI265" s="353"/>
      <c r="BJ265" s="353"/>
      <c r="BK265" s="353"/>
      <c r="BL265" s="353"/>
    </row>
    <row r="266" spans="1:64" ht="50.1" customHeight="1">
      <c r="A266" s="736" t="s">
        <v>149</v>
      </c>
      <c r="B266" s="258"/>
      <c r="C266" s="39" t="s">
        <v>173</v>
      </c>
      <c r="D266" s="673"/>
      <c r="E266" s="673"/>
      <c r="F266" s="673"/>
      <c r="G266" s="673"/>
      <c r="H266" s="673"/>
      <c r="I266" s="673"/>
      <c r="J266" s="673"/>
      <c r="K266" s="673"/>
      <c r="L266" s="673"/>
      <c r="M266" s="673"/>
      <c r="N266" s="673"/>
      <c r="O266" s="673"/>
      <c r="P266" s="673"/>
      <c r="Q266" s="673"/>
      <c r="R266" s="673"/>
      <c r="S266" s="673"/>
      <c r="T266" s="673"/>
      <c r="U266" s="673"/>
      <c r="V266" s="673"/>
      <c r="W266" s="673"/>
      <c r="X266" s="673"/>
      <c r="Y266" s="673"/>
      <c r="Z266" s="674"/>
      <c r="AA266" s="675"/>
      <c r="AB266" s="675"/>
      <c r="AC266" s="675"/>
      <c r="AD266" s="675"/>
      <c r="AE266" s="675"/>
      <c r="AF266" s="675"/>
      <c r="AG266" s="675"/>
      <c r="AH266" s="675"/>
      <c r="AI266" s="675"/>
      <c r="AJ266" s="675"/>
      <c r="AK266" s="675"/>
      <c r="AL266" s="675"/>
      <c r="AM266" s="675"/>
      <c r="AN266" s="675"/>
      <c r="AO266" s="675"/>
      <c r="AP266" s="675"/>
      <c r="AQ266" s="675"/>
      <c r="AR266" s="675"/>
      <c r="AS266" s="675"/>
      <c r="AT266" s="675"/>
      <c r="AU266" s="675"/>
      <c r="AV266" s="676"/>
      <c r="AW266" s="353"/>
      <c r="AX266" s="353"/>
      <c r="AY266" s="353"/>
      <c r="AZ266" s="353"/>
      <c r="BA266" s="353"/>
      <c r="BB266" s="353"/>
      <c r="BC266" s="353"/>
      <c r="BD266" s="353"/>
      <c r="BE266" s="353"/>
      <c r="BF266" s="353"/>
      <c r="BG266" s="353"/>
      <c r="BH266" s="353"/>
      <c r="BI266" s="353"/>
      <c r="BJ266" s="353"/>
      <c r="BK266" s="353"/>
      <c r="BL266" s="353"/>
    </row>
    <row r="267" spans="1:64" ht="14.45" customHeight="1" thickBot="1">
      <c r="A267" s="737"/>
      <c r="B267" s="631">
        <v>31500</v>
      </c>
      <c r="C267" s="76" t="s">
        <v>149</v>
      </c>
      <c r="D267" s="689">
        <v>25000</v>
      </c>
      <c r="E267" s="689">
        <v>5000</v>
      </c>
      <c r="F267" s="689">
        <v>1000</v>
      </c>
      <c r="G267" s="689">
        <v>500</v>
      </c>
      <c r="H267" s="658"/>
      <c r="I267" s="658"/>
      <c r="J267" s="658"/>
      <c r="K267" s="658"/>
      <c r="L267" s="658"/>
      <c r="M267" s="658"/>
      <c r="N267" s="658"/>
      <c r="O267" s="658"/>
      <c r="P267" s="658"/>
      <c r="Q267" s="658"/>
      <c r="R267" s="658"/>
      <c r="S267" s="658"/>
      <c r="T267" s="658"/>
      <c r="U267" s="658"/>
      <c r="V267" s="658"/>
      <c r="W267" s="658"/>
      <c r="X267" s="658"/>
      <c r="Y267" s="658"/>
      <c r="Z267" s="649"/>
      <c r="AA267" s="650"/>
      <c r="AB267" s="650"/>
      <c r="AC267" s="650"/>
      <c r="AD267" s="650"/>
      <c r="AE267" s="650"/>
      <c r="AF267" s="650"/>
      <c r="AG267" s="650"/>
      <c r="AH267" s="650"/>
      <c r="AI267" s="650"/>
      <c r="AJ267" s="650"/>
      <c r="AK267" s="650"/>
      <c r="AL267" s="650"/>
      <c r="AM267" s="650"/>
      <c r="AN267" s="650"/>
      <c r="AO267" s="650"/>
      <c r="AP267" s="650"/>
      <c r="AQ267" s="650"/>
      <c r="AR267" s="650"/>
      <c r="AS267" s="650"/>
      <c r="AT267" s="650"/>
      <c r="AU267" s="650"/>
      <c r="AV267" s="651"/>
      <c r="AW267" s="353"/>
      <c r="AX267" s="353"/>
      <c r="AY267" s="353"/>
      <c r="AZ267" s="353"/>
      <c r="BA267" s="353"/>
      <c r="BB267" s="353"/>
      <c r="BC267" s="353"/>
      <c r="BD267" s="353"/>
      <c r="BE267" s="353"/>
      <c r="BF267" s="353"/>
      <c r="BG267" s="353"/>
      <c r="BH267" s="353"/>
      <c r="BI267" s="353"/>
      <c r="BJ267" s="353"/>
      <c r="BK267" s="353"/>
      <c r="BL267" s="353"/>
    </row>
    <row r="268" spans="1:64" ht="50.1" customHeight="1">
      <c r="A268" s="736" t="s">
        <v>10</v>
      </c>
      <c r="B268" s="258"/>
      <c r="C268" s="74" t="s">
        <v>124</v>
      </c>
      <c r="D268" s="673"/>
      <c r="E268" s="673"/>
      <c r="F268" s="673"/>
      <c r="G268" s="673"/>
      <c r="H268" s="673"/>
      <c r="I268" s="673"/>
      <c r="J268" s="673"/>
      <c r="K268" s="673"/>
      <c r="L268" s="673"/>
      <c r="M268" s="673"/>
      <c r="N268" s="673"/>
      <c r="O268" s="673"/>
      <c r="P268" s="673"/>
      <c r="Q268" s="673"/>
      <c r="R268" s="673"/>
      <c r="S268" s="673"/>
      <c r="T268" s="673"/>
      <c r="U268" s="673"/>
      <c r="V268" s="673"/>
      <c r="W268" s="673"/>
      <c r="X268" s="673"/>
      <c r="Y268" s="673"/>
      <c r="Z268" s="674"/>
      <c r="AA268" s="675"/>
      <c r="AB268" s="675"/>
      <c r="AC268" s="675"/>
      <c r="AD268" s="675"/>
      <c r="AE268" s="675"/>
      <c r="AF268" s="675"/>
      <c r="AG268" s="675"/>
      <c r="AH268" s="675"/>
      <c r="AI268" s="675"/>
      <c r="AJ268" s="675"/>
      <c r="AK268" s="675"/>
      <c r="AL268" s="675"/>
      <c r="AM268" s="675"/>
      <c r="AN268" s="675"/>
      <c r="AO268" s="675"/>
      <c r="AP268" s="675"/>
      <c r="AQ268" s="675"/>
      <c r="AR268" s="675"/>
      <c r="AS268" s="675"/>
      <c r="AT268" s="675"/>
      <c r="AU268" s="675"/>
      <c r="AV268" s="676"/>
      <c r="AW268" s="353"/>
      <c r="AX268" s="353"/>
      <c r="AY268" s="353"/>
      <c r="AZ268" s="353"/>
      <c r="BA268" s="353"/>
      <c r="BB268" s="353"/>
      <c r="BC268" s="353"/>
      <c r="BD268" s="353"/>
      <c r="BE268" s="353"/>
      <c r="BF268" s="353"/>
      <c r="BG268" s="353"/>
      <c r="BH268" s="353"/>
      <c r="BI268" s="353"/>
      <c r="BJ268" s="353"/>
      <c r="BK268" s="353"/>
      <c r="BL268" s="353"/>
    </row>
    <row r="269" spans="1:64" ht="14.45" customHeight="1" thickBot="1">
      <c r="A269" s="737"/>
      <c r="B269" s="631">
        <v>47000</v>
      </c>
      <c r="C269" s="38" t="s">
        <v>126</v>
      </c>
      <c r="D269" s="690">
        <v>15000</v>
      </c>
      <c r="E269" s="690">
        <v>10000</v>
      </c>
      <c r="F269" s="690">
        <v>5000</v>
      </c>
      <c r="G269" s="690">
        <v>17000</v>
      </c>
      <c r="H269" s="660"/>
      <c r="I269" s="660"/>
      <c r="J269" s="660"/>
      <c r="K269" s="660"/>
      <c r="L269" s="660"/>
      <c r="M269" s="660"/>
      <c r="N269" s="660"/>
      <c r="O269" s="660"/>
      <c r="P269" s="660"/>
      <c r="Q269" s="660"/>
      <c r="R269" s="660"/>
      <c r="S269" s="660"/>
      <c r="T269" s="660"/>
      <c r="U269" s="660"/>
      <c r="V269" s="660"/>
      <c r="W269" s="660"/>
      <c r="X269" s="660"/>
      <c r="Y269" s="660"/>
      <c r="Z269" s="649"/>
      <c r="AA269" s="650"/>
      <c r="AB269" s="650"/>
      <c r="AC269" s="650"/>
      <c r="AD269" s="650"/>
      <c r="AE269" s="650"/>
      <c r="AF269" s="650"/>
      <c r="AG269" s="650"/>
      <c r="AH269" s="650"/>
      <c r="AI269" s="650"/>
      <c r="AJ269" s="650"/>
      <c r="AK269" s="650"/>
      <c r="AL269" s="650"/>
      <c r="AM269" s="650"/>
      <c r="AN269" s="650"/>
      <c r="AO269" s="650"/>
      <c r="AP269" s="650"/>
      <c r="AQ269" s="650"/>
      <c r="AR269" s="650"/>
      <c r="AS269" s="650"/>
      <c r="AT269" s="650"/>
      <c r="AU269" s="650"/>
      <c r="AV269" s="651"/>
      <c r="AW269" s="353"/>
      <c r="AX269" s="353"/>
      <c r="AY269" s="353"/>
      <c r="AZ269" s="353"/>
      <c r="BA269" s="353"/>
      <c r="BB269" s="353"/>
      <c r="BC269" s="353"/>
      <c r="BD269" s="353"/>
      <c r="BE269" s="353"/>
      <c r="BF269" s="353"/>
      <c r="BG269" s="353"/>
      <c r="BH269" s="353"/>
      <c r="BI269" s="353"/>
      <c r="BJ269" s="353"/>
      <c r="BK269" s="353"/>
      <c r="BL269" s="353"/>
    </row>
    <row r="270" spans="1:64" ht="50.1" customHeight="1" thickBot="1">
      <c r="A270" s="735" t="s">
        <v>55</v>
      </c>
      <c r="B270" s="258"/>
      <c r="C270" s="41" t="s">
        <v>124</v>
      </c>
      <c r="D270" s="48"/>
      <c r="E270" s="48"/>
      <c r="F270" s="48"/>
      <c r="G270" s="48"/>
      <c r="H270" s="48"/>
      <c r="I270" s="48"/>
      <c r="J270" s="48"/>
      <c r="K270" s="48"/>
      <c r="L270" s="48"/>
      <c r="M270" s="48"/>
      <c r="N270" s="48"/>
      <c r="O270" s="48"/>
      <c r="P270" s="48"/>
      <c r="Q270" s="48"/>
      <c r="R270" s="48"/>
      <c r="S270" s="48"/>
      <c r="T270" s="48"/>
      <c r="U270" s="48"/>
      <c r="V270" s="48"/>
      <c r="W270" s="48"/>
      <c r="X270" s="48"/>
      <c r="Y270" s="48"/>
      <c r="Z270" s="649"/>
      <c r="AA270" s="650"/>
      <c r="AB270" s="650"/>
      <c r="AC270" s="650"/>
      <c r="AD270" s="650"/>
      <c r="AE270" s="650"/>
      <c r="AF270" s="650"/>
      <c r="AG270" s="650"/>
      <c r="AH270" s="650"/>
      <c r="AI270" s="650"/>
      <c r="AJ270" s="650"/>
      <c r="AK270" s="650"/>
      <c r="AL270" s="650"/>
      <c r="AM270" s="650"/>
      <c r="AN270" s="650"/>
      <c r="AO270" s="650"/>
      <c r="AP270" s="650"/>
      <c r="AQ270" s="650"/>
      <c r="AR270" s="650"/>
      <c r="AS270" s="650"/>
      <c r="AT270" s="650"/>
      <c r="AU270" s="650"/>
      <c r="AV270" s="651"/>
      <c r="AW270" s="353"/>
      <c r="AX270" s="353"/>
      <c r="AY270" s="353"/>
      <c r="AZ270" s="353"/>
      <c r="BA270" s="353"/>
      <c r="BB270" s="353"/>
      <c r="BC270" s="353"/>
      <c r="BD270" s="353"/>
      <c r="BE270" s="353"/>
      <c r="BF270" s="353"/>
      <c r="BG270" s="353"/>
      <c r="BH270" s="353"/>
      <c r="BI270" s="353"/>
      <c r="BJ270" s="353"/>
      <c r="BK270" s="353"/>
      <c r="BL270" s="353"/>
    </row>
    <row r="271" spans="1:64" ht="14.45" customHeight="1" thickBot="1">
      <c r="A271" s="735"/>
      <c r="B271" s="261">
        <v>49200</v>
      </c>
      <c r="C271" s="38" t="s">
        <v>126</v>
      </c>
      <c r="D271" s="661">
        <v>10000</v>
      </c>
      <c r="E271" s="50">
        <v>10000</v>
      </c>
      <c r="F271" s="50">
        <v>15000</v>
      </c>
      <c r="G271" s="50">
        <v>7800</v>
      </c>
      <c r="H271" s="50">
        <v>6400</v>
      </c>
      <c r="I271" s="50"/>
      <c r="J271" s="50"/>
      <c r="K271" s="50"/>
      <c r="L271" s="50"/>
      <c r="M271" s="50"/>
      <c r="N271" s="50"/>
      <c r="O271" s="50"/>
      <c r="P271" s="50"/>
      <c r="Q271" s="50"/>
      <c r="R271" s="50"/>
      <c r="S271" s="50"/>
      <c r="T271" s="50"/>
      <c r="U271" s="50"/>
      <c r="V271" s="50"/>
      <c r="W271" s="50"/>
      <c r="X271" s="50"/>
      <c r="Y271" s="50"/>
      <c r="Z271" s="662"/>
      <c r="AA271" s="663"/>
      <c r="AB271" s="663"/>
      <c r="AC271" s="663"/>
      <c r="AD271" s="663"/>
      <c r="AE271" s="663"/>
      <c r="AF271" s="663"/>
      <c r="AG271" s="663"/>
      <c r="AH271" s="663"/>
      <c r="AI271" s="663"/>
      <c r="AJ271" s="663"/>
      <c r="AK271" s="663"/>
      <c r="AL271" s="663"/>
      <c r="AM271" s="663"/>
      <c r="AN271" s="663"/>
      <c r="AO271" s="663"/>
      <c r="AP271" s="663"/>
      <c r="AQ271" s="663"/>
      <c r="AR271" s="663"/>
      <c r="AS271" s="663"/>
      <c r="AT271" s="663"/>
      <c r="AU271" s="663"/>
      <c r="AV271" s="664"/>
      <c r="AW271" s="353"/>
      <c r="AX271" s="353"/>
      <c r="AY271" s="353"/>
      <c r="AZ271" s="353"/>
      <c r="BA271" s="353"/>
      <c r="BB271" s="353"/>
      <c r="BC271" s="353"/>
      <c r="BD271" s="353"/>
      <c r="BE271" s="353"/>
      <c r="BF271" s="353"/>
      <c r="BG271" s="353"/>
      <c r="BH271" s="353"/>
      <c r="BI271" s="353"/>
      <c r="BJ271" s="353"/>
      <c r="BK271" s="353"/>
      <c r="BL271" s="353"/>
    </row>
    <row r="272" spans="1:64" ht="21.95" customHeight="1" thickBot="1">
      <c r="A272" s="200" t="s">
        <v>13</v>
      </c>
      <c r="B272" s="318">
        <f>SUM(B257,B261,B263,B265,B271)-B267-B269</f>
        <v>2613060</v>
      </c>
      <c r="C272" s="76"/>
      <c r="D272" s="353"/>
      <c r="E272" s="353"/>
      <c r="F272" s="353"/>
      <c r="G272" s="353"/>
      <c r="H272" s="353"/>
      <c r="I272" s="353"/>
      <c r="J272" s="353"/>
      <c r="K272" s="353"/>
      <c r="L272" s="353"/>
      <c r="M272" s="353"/>
      <c r="N272" s="353"/>
      <c r="O272" s="353"/>
      <c r="P272" s="353"/>
      <c r="Q272" s="353"/>
      <c r="R272" s="353"/>
      <c r="S272" s="353"/>
      <c r="T272" s="353"/>
      <c r="U272" s="353"/>
      <c r="V272" s="353"/>
      <c r="W272" s="353"/>
      <c r="X272" s="353"/>
      <c r="Y272" s="353"/>
      <c r="Z272" s="353"/>
      <c r="AA272" s="353"/>
      <c r="AB272" s="353"/>
      <c r="AC272" s="353"/>
      <c r="AD272" s="353"/>
      <c r="AE272" s="353"/>
      <c r="AF272" s="353"/>
      <c r="AG272" s="353"/>
      <c r="AH272" s="353"/>
      <c r="AI272" s="353"/>
      <c r="AJ272" s="353"/>
      <c r="AK272" s="353"/>
      <c r="AL272" s="353"/>
      <c r="AM272" s="353"/>
      <c r="AN272" s="353"/>
      <c r="AO272" s="353"/>
      <c r="AP272" s="353"/>
      <c r="AQ272" s="353"/>
      <c r="AR272" s="353"/>
      <c r="AS272" s="353"/>
      <c r="AT272" s="353"/>
      <c r="AU272" s="353"/>
      <c r="AV272" s="353"/>
      <c r="AW272" s="353"/>
      <c r="AX272" s="353"/>
      <c r="AY272" s="353"/>
      <c r="AZ272" s="353"/>
      <c r="BA272" s="353"/>
      <c r="BB272" s="353"/>
      <c r="BC272" s="353"/>
      <c r="BD272" s="353"/>
      <c r="BE272" s="353"/>
      <c r="BF272" s="353"/>
      <c r="BG272" s="353"/>
      <c r="BH272" s="353"/>
      <c r="BI272" s="353"/>
      <c r="BJ272" s="353"/>
      <c r="BK272" s="353"/>
      <c r="BL272" s="353"/>
    </row>
    <row r="273" spans="1:64" ht="30" customHeight="1" thickBot="1">
      <c r="A273" s="199" t="s">
        <v>217</v>
      </c>
      <c r="B273" s="665">
        <v>567000</v>
      </c>
      <c r="C273" s="527">
        <f>IF(B273="",0,IF(D249="Forsknings- og videnformidlingsinstitution",IF(B272=0,0,B273/B272),IF(B257=0,0,B273/B257)))</f>
        <v>0.27538843368578519</v>
      </c>
      <c r="D273" s="353"/>
      <c r="E273" s="353"/>
      <c r="F273" s="353"/>
      <c r="G273" s="353"/>
      <c r="H273" s="353"/>
      <c r="I273" s="353"/>
      <c r="J273" s="353"/>
      <c r="K273" s="353"/>
      <c r="L273" s="353"/>
      <c r="M273" s="353"/>
      <c r="N273" s="353"/>
      <c r="O273" s="353"/>
      <c r="P273" s="353"/>
      <c r="Q273" s="353"/>
      <c r="R273" s="353"/>
      <c r="S273" s="353"/>
      <c r="T273" s="353"/>
      <c r="U273" s="353"/>
      <c r="V273" s="353"/>
      <c r="W273" s="353"/>
      <c r="X273" s="353"/>
      <c r="Y273" s="353"/>
      <c r="Z273" s="353"/>
      <c r="AA273" s="353"/>
      <c r="AB273" s="353"/>
      <c r="AC273" s="353"/>
      <c r="AD273" s="353"/>
      <c r="AE273" s="353"/>
      <c r="AF273" s="353"/>
      <c r="AG273" s="353"/>
      <c r="AH273" s="353"/>
      <c r="AI273" s="353"/>
      <c r="AJ273" s="353"/>
      <c r="AK273" s="353"/>
      <c r="AL273" s="353"/>
      <c r="AM273" s="353"/>
      <c r="AN273" s="353"/>
      <c r="AO273" s="353"/>
      <c r="AP273" s="353"/>
      <c r="AQ273" s="353"/>
      <c r="AR273" s="353"/>
      <c r="AS273" s="353"/>
      <c r="AT273" s="353"/>
      <c r="AU273" s="353"/>
      <c r="AV273" s="353"/>
      <c r="AW273" s="353"/>
      <c r="AX273" s="353"/>
      <c r="AY273" s="353"/>
      <c r="AZ273" s="353"/>
      <c r="BA273" s="353"/>
      <c r="BB273" s="353"/>
      <c r="BC273" s="353"/>
      <c r="BD273" s="353"/>
      <c r="BE273" s="353"/>
      <c r="BF273" s="353"/>
      <c r="BG273" s="353"/>
      <c r="BH273" s="353"/>
      <c r="BI273" s="353"/>
      <c r="BJ273" s="353"/>
      <c r="BK273" s="353"/>
      <c r="BL273" s="353"/>
    </row>
    <row r="274" spans="1:64" ht="21.95" customHeight="1" thickBot="1">
      <c r="A274" s="253" t="s">
        <v>339</v>
      </c>
      <c r="B274" s="377">
        <f>SUM(B272:B273)</f>
        <v>3180060</v>
      </c>
      <c r="C274" s="254"/>
      <c r="D274" s="353"/>
      <c r="E274" s="353"/>
      <c r="F274" s="353"/>
      <c r="G274" s="353"/>
      <c r="H274" s="353"/>
      <c r="I274" s="353"/>
      <c r="J274" s="353"/>
      <c r="K274" s="353"/>
      <c r="L274" s="353"/>
      <c r="M274" s="353"/>
      <c r="N274" s="353"/>
      <c r="O274" s="353"/>
      <c r="P274" s="353"/>
      <c r="Q274" s="353"/>
      <c r="R274" s="353"/>
      <c r="S274" s="353"/>
      <c r="T274" s="353"/>
      <c r="U274" s="353"/>
      <c r="V274" s="353"/>
      <c r="W274" s="353"/>
      <c r="X274" s="353"/>
      <c r="Y274" s="353"/>
      <c r="Z274" s="353"/>
      <c r="AA274" s="353"/>
      <c r="AB274" s="353"/>
      <c r="AC274" s="353"/>
      <c r="AD274" s="353"/>
      <c r="AE274" s="353"/>
      <c r="AF274" s="353"/>
      <c r="AG274" s="353"/>
      <c r="AH274" s="353"/>
      <c r="AI274" s="353"/>
      <c r="AJ274" s="353"/>
      <c r="AK274" s="353"/>
      <c r="AL274" s="353"/>
      <c r="AM274" s="353"/>
      <c r="AN274" s="353"/>
      <c r="AO274" s="353"/>
      <c r="AP274" s="353"/>
      <c r="AQ274" s="353"/>
      <c r="AR274" s="353"/>
      <c r="AS274" s="353"/>
      <c r="AT274" s="353"/>
      <c r="AU274" s="353"/>
      <c r="AV274" s="353"/>
      <c r="AW274" s="353"/>
      <c r="AX274" s="353"/>
      <c r="AY274" s="353"/>
      <c r="AZ274" s="353"/>
      <c r="BA274" s="353"/>
      <c r="BB274" s="353"/>
      <c r="BC274" s="353"/>
      <c r="BD274" s="353"/>
      <c r="BE274" s="353"/>
      <c r="BF274" s="353"/>
      <c r="BG274" s="353"/>
      <c r="BH274" s="353"/>
      <c r="BI274" s="353"/>
      <c r="BJ274" s="353"/>
      <c r="BK274" s="353"/>
      <c r="BL274" s="353"/>
    </row>
    <row r="275" spans="1:64" ht="14.1" customHeight="1">
      <c r="A275" s="353"/>
      <c r="B275" s="353"/>
      <c r="C275" s="353"/>
      <c r="D275" s="353"/>
      <c r="E275" s="353"/>
      <c r="F275" s="353"/>
      <c r="G275" s="353"/>
      <c r="H275" s="353"/>
      <c r="I275" s="353"/>
      <c r="J275" s="353"/>
      <c r="K275" s="353"/>
      <c r="L275" s="353"/>
      <c r="M275" s="353"/>
      <c r="N275" s="353"/>
      <c r="O275" s="353"/>
      <c r="P275" s="353"/>
      <c r="Q275" s="353"/>
      <c r="R275" s="353"/>
      <c r="S275" s="353"/>
      <c r="T275" s="353"/>
      <c r="U275" s="353"/>
      <c r="V275" s="353"/>
      <c r="W275" s="353"/>
      <c r="X275" s="353"/>
      <c r="Y275" s="353"/>
      <c r="Z275" s="353"/>
      <c r="AA275" s="353"/>
      <c r="AB275" s="353"/>
      <c r="AC275" s="353"/>
      <c r="AD275" s="353"/>
      <c r="AE275" s="353"/>
      <c r="AF275" s="353"/>
      <c r="AG275" s="353"/>
      <c r="AH275" s="353"/>
      <c r="AI275" s="353"/>
      <c r="AJ275" s="353"/>
      <c r="AK275" s="353"/>
      <c r="AL275" s="353"/>
      <c r="AM275" s="353"/>
      <c r="AN275" s="353"/>
      <c r="AO275" s="353"/>
      <c r="AP275" s="353"/>
      <c r="AQ275" s="353"/>
      <c r="AR275" s="353"/>
      <c r="AS275" s="353"/>
      <c r="AT275" s="353"/>
      <c r="AU275" s="353"/>
      <c r="AV275" s="353"/>
      <c r="AW275" s="353"/>
      <c r="AX275" s="353"/>
      <c r="AY275" s="353"/>
      <c r="AZ275" s="353"/>
      <c r="BA275" s="353"/>
      <c r="BB275" s="353"/>
      <c r="BC275" s="353"/>
      <c r="BD275" s="353"/>
      <c r="BE275" s="353"/>
      <c r="BF275" s="353"/>
      <c r="BG275" s="353"/>
      <c r="BH275" s="353"/>
      <c r="BI275" s="353"/>
      <c r="BJ275" s="353"/>
      <c r="BK275" s="353"/>
      <c r="BL275" s="353"/>
    </row>
    <row r="276" spans="1:64" ht="14.1" customHeight="1" thickBot="1">
      <c r="A276" s="373"/>
      <c r="B276" s="373"/>
      <c r="C276" s="353"/>
      <c r="D276" s="353"/>
      <c r="E276" s="353"/>
      <c r="F276" s="353"/>
      <c r="G276" s="353"/>
      <c r="H276" s="353"/>
      <c r="I276" s="353"/>
      <c r="J276" s="353"/>
      <c r="K276" s="353"/>
      <c r="L276" s="353"/>
      <c r="M276" s="353"/>
      <c r="N276" s="353"/>
      <c r="O276" s="353"/>
      <c r="P276" s="353"/>
      <c r="Q276" s="353"/>
      <c r="R276" s="353"/>
      <c r="S276" s="353"/>
      <c r="T276" s="353"/>
      <c r="U276" s="353"/>
      <c r="V276" s="353"/>
      <c r="W276" s="353"/>
      <c r="X276" s="353"/>
      <c r="Y276" s="353"/>
      <c r="Z276" s="353"/>
      <c r="AA276" s="353"/>
      <c r="AB276" s="353"/>
      <c r="AC276" s="353"/>
      <c r="AD276" s="353"/>
      <c r="AE276" s="353"/>
      <c r="AF276" s="353"/>
      <c r="AG276" s="353"/>
      <c r="AH276" s="353"/>
      <c r="AI276" s="353"/>
      <c r="AJ276" s="353"/>
      <c r="AK276" s="353"/>
      <c r="AL276" s="353"/>
      <c r="AM276" s="353"/>
      <c r="AN276" s="353"/>
      <c r="AO276" s="353"/>
      <c r="AP276" s="353"/>
      <c r="AQ276" s="353"/>
      <c r="AR276" s="353"/>
      <c r="AS276" s="353"/>
      <c r="AT276" s="353"/>
      <c r="AU276" s="353"/>
      <c r="AV276" s="353"/>
      <c r="AW276" s="353"/>
      <c r="AX276" s="353"/>
      <c r="AY276" s="353"/>
      <c r="AZ276" s="353"/>
      <c r="BA276" s="353"/>
      <c r="BB276" s="353"/>
      <c r="BC276" s="353"/>
      <c r="BD276" s="353"/>
      <c r="BE276" s="353"/>
      <c r="BF276" s="353"/>
      <c r="BG276" s="353"/>
      <c r="BH276" s="353"/>
      <c r="BI276" s="353"/>
      <c r="BJ276" s="353"/>
      <c r="BK276" s="353"/>
      <c r="BL276" s="353"/>
    </row>
    <row r="277" spans="1:64" ht="24.95" customHeight="1" thickTop="1" thickBot="1">
      <c r="A277" s="366" t="s">
        <v>417</v>
      </c>
      <c r="B277" s="367"/>
      <c r="C277" s="358"/>
      <c r="D277" s="368"/>
      <c r="E277" s="358"/>
      <c r="F277" s="358"/>
      <c r="G277" s="358"/>
      <c r="H277" s="358"/>
      <c r="I277" s="358"/>
      <c r="J277" s="358"/>
      <c r="K277" s="358"/>
      <c r="L277" s="358"/>
      <c r="M277" s="358"/>
      <c r="N277" s="358"/>
      <c r="O277" s="358"/>
      <c r="P277" s="358"/>
      <c r="Q277" s="358"/>
      <c r="R277" s="358"/>
      <c r="S277" s="358"/>
      <c r="T277" s="358"/>
      <c r="U277" s="358"/>
      <c r="V277" s="358"/>
      <c r="W277" s="358"/>
      <c r="X277" s="358"/>
      <c r="Y277" s="358"/>
      <c r="Z277" s="358"/>
      <c r="AA277" s="358"/>
      <c r="AB277" s="358"/>
      <c r="AC277" s="358"/>
      <c r="AD277" s="358"/>
      <c r="AE277" s="358"/>
      <c r="AF277" s="358"/>
      <c r="AG277" s="358"/>
      <c r="AH277" s="358"/>
      <c r="AI277" s="358"/>
      <c r="AJ277" s="358"/>
      <c r="AK277" s="358"/>
      <c r="AL277" s="358"/>
      <c r="AM277" s="358"/>
      <c r="AN277" s="358"/>
      <c r="AO277" s="358"/>
      <c r="AP277" s="358"/>
      <c r="AQ277" s="358"/>
      <c r="AR277" s="358"/>
      <c r="AS277" s="358"/>
      <c r="AT277" s="358"/>
      <c r="AU277" s="358"/>
      <c r="AV277" s="358"/>
      <c r="AW277" s="353"/>
      <c r="AX277" s="353"/>
      <c r="AY277" s="353"/>
      <c r="AZ277" s="353"/>
      <c r="BA277" s="353"/>
      <c r="BB277" s="353"/>
      <c r="BC277" s="353"/>
      <c r="BD277" s="353"/>
      <c r="BE277" s="353"/>
      <c r="BF277" s="353"/>
      <c r="BG277" s="353"/>
      <c r="BH277" s="353"/>
      <c r="BI277" s="353"/>
      <c r="BJ277" s="353"/>
      <c r="BK277" s="353"/>
      <c r="BL277" s="353"/>
    </row>
    <row r="278" spans="1:64" ht="35.1" customHeight="1">
      <c r="A278" s="492" t="str">
        <f>IF(B279&gt;0,"Evt. P-nummer","")</f>
        <v>Evt. P-nummer</v>
      </c>
      <c r="B278" s="512" t="s">
        <v>392</v>
      </c>
      <c r="C278" s="530" t="s">
        <v>15</v>
      </c>
      <c r="D278" s="531" t="s">
        <v>204</v>
      </c>
      <c r="E278" s="531" t="s">
        <v>113</v>
      </c>
      <c r="F278" s="532" t="s">
        <v>205</v>
      </c>
      <c r="G278" s="359"/>
      <c r="H278" s="359"/>
      <c r="I278" s="359"/>
      <c r="J278" s="359"/>
      <c r="K278" s="359"/>
      <c r="L278" s="359"/>
      <c r="M278" s="359"/>
      <c r="N278" s="359"/>
      <c r="O278" s="359"/>
      <c r="P278" s="359"/>
      <c r="Q278" s="359"/>
      <c r="R278" s="359"/>
      <c r="S278" s="359"/>
      <c r="T278" s="359"/>
      <c r="U278" s="359"/>
      <c r="V278" s="359"/>
      <c r="W278" s="359"/>
      <c r="X278" s="359"/>
      <c r="Y278" s="359"/>
      <c r="Z278" s="359"/>
      <c r="AA278" s="359"/>
      <c r="AB278" s="359"/>
      <c r="AC278" s="359"/>
      <c r="AD278" s="359"/>
      <c r="AE278" s="359"/>
      <c r="AF278" s="359"/>
      <c r="AG278" s="359"/>
      <c r="AH278" s="359"/>
      <c r="AI278" s="359"/>
      <c r="AJ278" s="359"/>
      <c r="AK278" s="359"/>
      <c r="AL278" s="359"/>
      <c r="AM278" s="359"/>
      <c r="AN278" s="359"/>
      <c r="AO278" s="359"/>
      <c r="AP278" s="359"/>
      <c r="AQ278" s="359"/>
      <c r="AR278" s="359"/>
      <c r="AS278" s="359"/>
      <c r="AT278" s="359"/>
      <c r="AU278" s="359"/>
      <c r="AV278" s="359"/>
      <c r="AW278" s="353"/>
      <c r="AX278" s="353"/>
      <c r="AY278" s="353"/>
      <c r="AZ278" s="353"/>
      <c r="BA278" s="353"/>
      <c r="BB278" s="353"/>
      <c r="BC278" s="353"/>
      <c r="BD278" s="353"/>
      <c r="BE278" s="353"/>
      <c r="BF278" s="353"/>
      <c r="BG278" s="353"/>
      <c r="BH278" s="353"/>
      <c r="BI278" s="353"/>
      <c r="BJ278" s="353"/>
      <c r="BK278" s="353"/>
      <c r="BL278" s="353"/>
    </row>
    <row r="279" spans="1:64" ht="35.1" customHeight="1" thickBot="1">
      <c r="A279" s="677"/>
      <c r="B279" s="688">
        <v>10054504</v>
      </c>
      <c r="C279" s="667" t="s">
        <v>478</v>
      </c>
      <c r="D279" s="668" t="s">
        <v>103</v>
      </c>
      <c r="E279" s="668" t="s">
        <v>88</v>
      </c>
      <c r="F279" s="669" t="s">
        <v>213</v>
      </c>
      <c r="G279" s="353"/>
      <c r="H279" s="353"/>
      <c r="I279" s="353"/>
      <c r="J279" s="353"/>
      <c r="K279" s="353"/>
      <c r="L279" s="353"/>
      <c r="M279" s="353"/>
      <c r="N279" s="353"/>
      <c r="O279" s="353"/>
      <c r="P279" s="353"/>
      <c r="Q279" s="353"/>
      <c r="R279" s="353"/>
      <c r="S279" s="353"/>
      <c r="T279" s="353"/>
      <c r="U279" s="353"/>
      <c r="V279" s="353"/>
      <c r="W279" s="353"/>
      <c r="X279" s="353"/>
      <c r="Y279" s="353"/>
      <c r="Z279" s="353"/>
      <c r="AA279" s="353"/>
      <c r="AB279" s="353"/>
      <c r="AC279" s="353"/>
      <c r="AD279" s="353"/>
      <c r="AE279" s="353"/>
      <c r="AF279" s="353"/>
      <c r="AG279" s="353"/>
      <c r="AH279" s="353"/>
      <c r="AI279" s="353"/>
      <c r="AJ279" s="353"/>
      <c r="AK279" s="353"/>
      <c r="AL279" s="353"/>
      <c r="AM279" s="353"/>
      <c r="AN279" s="353"/>
      <c r="AO279" s="353"/>
      <c r="AP279" s="353"/>
      <c r="AQ279" s="353"/>
      <c r="AR279" s="353"/>
      <c r="AS279" s="353"/>
      <c r="AT279" s="353"/>
      <c r="AU279" s="353"/>
      <c r="AV279" s="353"/>
      <c r="AW279" s="353"/>
      <c r="AX279" s="353"/>
      <c r="AY279" s="353"/>
      <c r="AZ279" s="353"/>
      <c r="BA279" s="353"/>
      <c r="BB279" s="353"/>
      <c r="BC279" s="353"/>
      <c r="BD279" s="353"/>
      <c r="BE279" s="353"/>
      <c r="BF279" s="353"/>
      <c r="BG279" s="353"/>
      <c r="BH279" s="353"/>
      <c r="BI279" s="353"/>
      <c r="BJ279" s="353"/>
      <c r="BK279" s="353"/>
      <c r="BL279" s="353"/>
    </row>
    <row r="280" spans="1:64" ht="35.1" customHeight="1">
      <c r="A280" s="528" t="s">
        <v>210</v>
      </c>
      <c r="B280" s="529" t="s">
        <v>406</v>
      </c>
      <c r="C280" s="750"/>
      <c r="D280" s="533" t="s">
        <v>401</v>
      </c>
      <c r="E280" s="533" t="str">
        <f>IF(D281="Ja","Privat finansiering","")</f>
        <v>Privat finansiering</v>
      </c>
      <c r="F280" s="632" t="str">
        <f>IF(D281="Ja","Offentlig finansiering","")</f>
        <v>Offentlig finansiering</v>
      </c>
      <c r="G280" s="353"/>
      <c r="H280" s="353"/>
      <c r="I280" s="353"/>
      <c r="J280" s="353"/>
      <c r="K280" s="353"/>
      <c r="L280" s="353"/>
      <c r="M280" s="353"/>
      <c r="N280" s="353"/>
      <c r="O280" s="353"/>
      <c r="P280" s="353"/>
      <c r="Q280" s="353"/>
      <c r="R280" s="353"/>
      <c r="S280" s="353"/>
      <c r="T280" s="353"/>
      <c r="U280" s="353"/>
      <c r="V280" s="353"/>
      <c r="W280" s="353"/>
      <c r="X280" s="353"/>
      <c r="Y280" s="353"/>
      <c r="Z280" s="353"/>
      <c r="AA280" s="353"/>
      <c r="AB280" s="353"/>
      <c r="AC280" s="353"/>
      <c r="AD280" s="353"/>
      <c r="AE280" s="353"/>
      <c r="AF280" s="353"/>
      <c r="AG280" s="353"/>
      <c r="AH280" s="353"/>
      <c r="AI280" s="353"/>
      <c r="AJ280" s="353"/>
      <c r="AK280" s="353"/>
      <c r="AL280" s="353"/>
      <c r="AM280" s="353"/>
      <c r="AN280" s="353"/>
      <c r="AO280" s="353"/>
      <c r="AP280" s="353"/>
      <c r="AQ280" s="353"/>
      <c r="AR280" s="353"/>
      <c r="AS280" s="353"/>
      <c r="AT280" s="353"/>
      <c r="AU280" s="353"/>
      <c r="AV280" s="353"/>
      <c r="AW280" s="353"/>
      <c r="AX280" s="353"/>
      <c r="AY280" s="353"/>
      <c r="AZ280" s="353"/>
      <c r="BA280" s="353"/>
      <c r="BB280" s="353"/>
      <c r="BC280" s="353"/>
      <c r="BD280" s="353"/>
      <c r="BE280" s="353"/>
      <c r="BF280" s="353"/>
      <c r="BG280" s="353"/>
      <c r="BH280" s="353"/>
      <c r="BI280" s="353"/>
      <c r="BJ280" s="353"/>
      <c r="BK280" s="353"/>
      <c r="BL280" s="353"/>
    </row>
    <row r="281" spans="1:64" ht="35.1" customHeight="1" thickBot="1">
      <c r="A281" s="335">
        <v>1</v>
      </c>
      <c r="B281" s="519">
        <v>0.95553959179731118</v>
      </c>
      <c r="C281" s="751"/>
      <c r="D281" s="670" t="s">
        <v>467</v>
      </c>
      <c r="E281" s="671">
        <v>100000</v>
      </c>
      <c r="F281" s="642">
        <v>47300</v>
      </c>
      <c r="G281" s="353"/>
      <c r="H281" s="353"/>
      <c r="I281" s="353"/>
      <c r="J281" s="353"/>
      <c r="K281" s="353"/>
      <c r="L281" s="353"/>
      <c r="M281" s="353"/>
      <c r="N281" s="353"/>
      <c r="O281" s="353"/>
      <c r="P281" s="353"/>
      <c r="Q281" s="353"/>
      <c r="R281" s="353"/>
      <c r="S281" s="353"/>
      <c r="T281" s="353"/>
      <c r="U281" s="353"/>
      <c r="V281" s="353"/>
      <c r="W281" s="353"/>
      <c r="X281" s="353"/>
      <c r="Y281" s="353"/>
      <c r="Z281" s="353"/>
      <c r="AA281" s="353"/>
      <c r="AB281" s="353"/>
      <c r="AC281" s="353"/>
      <c r="AD281" s="353"/>
      <c r="AE281" s="353"/>
      <c r="AF281" s="353"/>
      <c r="AG281" s="353"/>
      <c r="AH281" s="353"/>
      <c r="AI281" s="353"/>
      <c r="AJ281" s="353"/>
      <c r="AK281" s="353"/>
      <c r="AL281" s="353"/>
      <c r="AM281" s="353"/>
      <c r="AN281" s="353"/>
      <c r="AO281" s="353"/>
      <c r="AP281" s="353"/>
      <c r="AQ281" s="353"/>
      <c r="AR281" s="353"/>
      <c r="AS281" s="353"/>
      <c r="AT281" s="353"/>
      <c r="AU281" s="353"/>
      <c r="AV281" s="353"/>
      <c r="AW281" s="353"/>
      <c r="AX281" s="353"/>
      <c r="AY281" s="353"/>
      <c r="AZ281" s="353"/>
      <c r="BA281" s="353"/>
      <c r="BB281" s="353"/>
      <c r="BC281" s="353"/>
      <c r="BD281" s="353"/>
      <c r="BE281" s="353"/>
      <c r="BF281" s="353"/>
      <c r="BG281" s="353"/>
      <c r="BH281" s="353"/>
      <c r="BI281" s="353"/>
      <c r="BJ281" s="353"/>
      <c r="BK281" s="353"/>
      <c r="BL281" s="353"/>
    </row>
    <row r="282" spans="1:64" ht="14.1" customHeight="1">
      <c r="A282" s="353"/>
      <c r="B282" s="353"/>
      <c r="C282" s="353"/>
      <c r="D282" s="353"/>
      <c r="E282" s="353"/>
      <c r="F282" s="353"/>
      <c r="G282" s="353"/>
      <c r="H282" s="353"/>
      <c r="I282" s="353"/>
      <c r="J282" s="353"/>
      <c r="K282" s="353"/>
      <c r="L282" s="353"/>
      <c r="M282" s="353"/>
      <c r="N282" s="353"/>
      <c r="O282" s="353"/>
      <c r="P282" s="353"/>
      <c r="Q282" s="353"/>
      <c r="R282" s="353"/>
      <c r="S282" s="353"/>
      <c r="T282" s="353"/>
      <c r="U282" s="353"/>
      <c r="V282" s="353"/>
      <c r="W282" s="353"/>
      <c r="X282" s="353"/>
      <c r="Y282" s="353"/>
      <c r="Z282" s="353"/>
      <c r="AA282" s="353"/>
      <c r="AB282" s="353"/>
      <c r="AC282" s="353"/>
      <c r="AD282" s="353"/>
      <c r="AE282" s="353"/>
      <c r="AF282" s="353"/>
      <c r="AG282" s="353"/>
      <c r="AH282" s="353"/>
      <c r="AI282" s="353"/>
      <c r="AJ282" s="353"/>
      <c r="AK282" s="353"/>
      <c r="AL282" s="353"/>
      <c r="AM282" s="353"/>
      <c r="AN282" s="353"/>
      <c r="AO282" s="353"/>
      <c r="AP282" s="353"/>
      <c r="AQ282" s="353"/>
      <c r="AR282" s="353"/>
      <c r="AS282" s="353"/>
      <c r="AT282" s="353"/>
      <c r="AU282" s="353"/>
      <c r="AV282" s="353"/>
      <c r="AW282" s="353"/>
      <c r="AX282" s="353"/>
      <c r="AY282" s="353"/>
      <c r="AZ282" s="353"/>
      <c r="BA282" s="353"/>
      <c r="BB282" s="353"/>
      <c r="BC282" s="353"/>
      <c r="BD282" s="353"/>
      <c r="BE282" s="353"/>
      <c r="BF282" s="353"/>
      <c r="BG282" s="353"/>
      <c r="BH282" s="353"/>
      <c r="BI282" s="353"/>
      <c r="BJ282" s="353"/>
      <c r="BK282" s="353"/>
      <c r="BL282" s="353"/>
    </row>
    <row r="283" spans="1:64" ht="15.75" customHeight="1" thickBot="1">
      <c r="A283" s="354" t="s">
        <v>431</v>
      </c>
      <c r="B283" s="354" t="s">
        <v>203</v>
      </c>
      <c r="C283" s="372" t="s">
        <v>123</v>
      </c>
      <c r="D283" s="370" t="s">
        <v>127</v>
      </c>
      <c r="E283" s="370" t="s">
        <v>128</v>
      </c>
      <c r="F283" s="370" t="s">
        <v>129</v>
      </c>
      <c r="G283" s="370" t="s">
        <v>130</v>
      </c>
      <c r="H283" s="370" t="s">
        <v>131</v>
      </c>
      <c r="I283" s="370" t="s">
        <v>132</v>
      </c>
      <c r="J283" s="370" t="s">
        <v>133</v>
      </c>
      <c r="K283" s="370" t="s">
        <v>134</v>
      </c>
      <c r="L283" s="370" t="s">
        <v>135</v>
      </c>
      <c r="M283" s="370" t="s">
        <v>136</v>
      </c>
      <c r="N283" s="370" t="s">
        <v>137</v>
      </c>
      <c r="O283" s="370" t="s">
        <v>138</v>
      </c>
      <c r="P283" s="370" t="s">
        <v>139</v>
      </c>
      <c r="Q283" s="370" t="s">
        <v>140</v>
      </c>
      <c r="R283" s="370" t="s">
        <v>141</v>
      </c>
      <c r="S283" s="370" t="s">
        <v>142</v>
      </c>
      <c r="T283" s="370" t="s">
        <v>143</v>
      </c>
      <c r="U283" s="370" t="s">
        <v>144</v>
      </c>
      <c r="V283" s="370" t="s">
        <v>145</v>
      </c>
      <c r="W283" s="370" t="s">
        <v>146</v>
      </c>
      <c r="X283" s="370" t="s">
        <v>147</v>
      </c>
      <c r="Y283" s="370" t="s">
        <v>148</v>
      </c>
      <c r="Z283" s="404" t="s">
        <v>155</v>
      </c>
      <c r="AA283" s="353"/>
      <c r="AB283" s="353"/>
      <c r="AC283" s="353"/>
      <c r="AD283" s="353"/>
      <c r="AE283" s="353"/>
      <c r="AF283" s="353"/>
      <c r="AG283" s="353"/>
      <c r="AH283" s="353"/>
      <c r="AI283" s="353"/>
      <c r="AJ283" s="353"/>
      <c r="AK283" s="353"/>
      <c r="AL283" s="353"/>
      <c r="AM283" s="353"/>
      <c r="AN283" s="353"/>
      <c r="AO283" s="353"/>
      <c r="AP283" s="353"/>
      <c r="AQ283" s="353"/>
      <c r="AR283" s="353"/>
      <c r="AS283" s="353"/>
      <c r="AT283" s="353"/>
      <c r="AU283" s="353"/>
      <c r="AV283" s="353"/>
      <c r="AW283" s="353"/>
      <c r="AX283" s="353"/>
      <c r="AY283" s="353"/>
      <c r="AZ283" s="353"/>
      <c r="BA283" s="353"/>
      <c r="BB283" s="353"/>
      <c r="BC283" s="353"/>
      <c r="BD283" s="353"/>
      <c r="BE283" s="353"/>
      <c r="BF283" s="353"/>
      <c r="BG283" s="353"/>
      <c r="BH283" s="353"/>
      <c r="BI283" s="353"/>
      <c r="BJ283" s="353"/>
      <c r="BK283" s="353"/>
      <c r="BL283" s="353"/>
    </row>
    <row r="284" spans="1:64" ht="50.1" customHeight="1">
      <c r="A284" s="736" t="s">
        <v>54</v>
      </c>
      <c r="B284" s="262"/>
      <c r="C284" s="46" t="s">
        <v>124</v>
      </c>
      <c r="D284" s="48"/>
      <c r="E284" s="48"/>
      <c r="F284" s="48"/>
      <c r="G284" s="48"/>
      <c r="H284" s="48"/>
      <c r="I284" s="48"/>
      <c r="J284" s="48"/>
      <c r="K284" s="48"/>
      <c r="L284" s="48"/>
      <c r="M284" s="48"/>
      <c r="N284" s="48"/>
      <c r="O284" s="48"/>
      <c r="P284" s="48"/>
      <c r="Q284" s="48"/>
      <c r="R284" s="48"/>
      <c r="S284" s="48"/>
      <c r="T284" s="48"/>
      <c r="U284" s="48"/>
      <c r="V284" s="48"/>
      <c r="W284" s="48"/>
      <c r="X284" s="48"/>
      <c r="Y284" s="48"/>
      <c r="Z284" s="646"/>
      <c r="AA284" s="647"/>
      <c r="AB284" s="647"/>
      <c r="AC284" s="647"/>
      <c r="AD284" s="647"/>
      <c r="AE284" s="647"/>
      <c r="AF284" s="647"/>
      <c r="AG284" s="647"/>
      <c r="AH284" s="647"/>
      <c r="AI284" s="647"/>
      <c r="AJ284" s="647"/>
      <c r="AK284" s="647"/>
      <c r="AL284" s="647"/>
      <c r="AM284" s="647"/>
      <c r="AN284" s="647"/>
      <c r="AO284" s="647"/>
      <c r="AP284" s="647"/>
      <c r="AQ284" s="647"/>
      <c r="AR284" s="647"/>
      <c r="AS284" s="647"/>
      <c r="AT284" s="647"/>
      <c r="AU284" s="647"/>
      <c r="AV284" s="648"/>
      <c r="AW284" s="353"/>
      <c r="AX284" s="353"/>
      <c r="AY284" s="353"/>
      <c r="AZ284" s="353"/>
      <c r="BA284" s="353"/>
      <c r="BB284" s="353"/>
      <c r="BC284" s="353"/>
      <c r="BD284" s="353"/>
      <c r="BE284" s="353"/>
      <c r="BF284" s="353"/>
      <c r="BG284" s="353"/>
      <c r="BH284" s="353"/>
      <c r="BI284" s="353"/>
      <c r="BJ284" s="353"/>
      <c r="BK284" s="353"/>
      <c r="BL284" s="353"/>
    </row>
    <row r="285" spans="1:64" ht="14.45" customHeight="1">
      <c r="A285" s="738"/>
      <c r="B285" s="255"/>
      <c r="C285" s="37" t="s">
        <v>125</v>
      </c>
      <c r="D285" s="47">
        <v>350</v>
      </c>
      <c r="E285" s="47">
        <v>350</v>
      </c>
      <c r="F285" s="47">
        <v>350</v>
      </c>
      <c r="G285" s="47">
        <v>350</v>
      </c>
      <c r="H285" s="47">
        <v>547</v>
      </c>
      <c r="I285" s="47">
        <v>299</v>
      </c>
      <c r="J285" s="47"/>
      <c r="K285" s="47"/>
      <c r="L285" s="47"/>
      <c r="M285" s="47"/>
      <c r="N285" s="47"/>
      <c r="O285" s="47"/>
      <c r="P285" s="47"/>
      <c r="Q285" s="47"/>
      <c r="R285" s="47"/>
      <c r="S285" s="47"/>
      <c r="T285" s="47"/>
      <c r="U285" s="47"/>
      <c r="V285" s="47"/>
      <c r="W285" s="47"/>
      <c r="X285" s="47"/>
      <c r="Y285" s="47"/>
      <c r="Z285" s="649"/>
      <c r="AA285" s="650"/>
      <c r="AB285" s="650"/>
      <c r="AC285" s="650"/>
      <c r="AD285" s="650"/>
      <c r="AE285" s="650"/>
      <c r="AF285" s="650"/>
      <c r="AG285" s="650"/>
      <c r="AH285" s="650"/>
      <c r="AI285" s="650"/>
      <c r="AJ285" s="650"/>
      <c r="AK285" s="650"/>
      <c r="AL285" s="650"/>
      <c r="AM285" s="650"/>
      <c r="AN285" s="650"/>
      <c r="AO285" s="650"/>
      <c r="AP285" s="650"/>
      <c r="AQ285" s="650"/>
      <c r="AR285" s="650"/>
      <c r="AS285" s="650"/>
      <c r="AT285" s="650"/>
      <c r="AU285" s="650"/>
      <c r="AV285" s="651"/>
      <c r="AW285" s="353"/>
      <c r="AX285" s="353"/>
      <c r="AY285" s="353"/>
      <c r="AZ285" s="353"/>
      <c r="BA285" s="353"/>
      <c r="BB285" s="353"/>
      <c r="BC285" s="353"/>
      <c r="BD285" s="353"/>
      <c r="BE285" s="353"/>
      <c r="BF285" s="353"/>
      <c r="BG285" s="353"/>
      <c r="BH285" s="353"/>
      <c r="BI285" s="353"/>
      <c r="BJ285" s="353"/>
      <c r="BK285" s="353"/>
      <c r="BL285" s="353"/>
    </row>
    <row r="286" spans="1:64" ht="14.45" customHeight="1" thickBot="1">
      <c r="A286" s="738"/>
      <c r="B286" s="256" t="s">
        <v>491</v>
      </c>
      <c r="C286" s="37" t="s">
        <v>9</v>
      </c>
      <c r="D286" s="47">
        <v>900</v>
      </c>
      <c r="E286" s="47">
        <v>1642</v>
      </c>
      <c r="F286" s="47">
        <v>780</v>
      </c>
      <c r="G286" s="47">
        <v>550</v>
      </c>
      <c r="H286" s="47">
        <v>800</v>
      </c>
      <c r="I286" s="47">
        <v>890</v>
      </c>
      <c r="J286" s="47"/>
      <c r="K286" s="47"/>
      <c r="L286" s="47"/>
      <c r="M286" s="47"/>
      <c r="N286" s="47"/>
      <c r="O286" s="47"/>
      <c r="P286" s="47"/>
      <c r="Q286" s="47"/>
      <c r="R286" s="47"/>
      <c r="S286" s="47"/>
      <c r="T286" s="47"/>
      <c r="U286" s="47"/>
      <c r="V286" s="47"/>
      <c r="W286" s="47"/>
      <c r="X286" s="47"/>
      <c r="Y286" s="47"/>
      <c r="Z286" s="649"/>
      <c r="AA286" s="650"/>
      <c r="AB286" s="650"/>
      <c r="AC286" s="650"/>
      <c r="AD286" s="650"/>
      <c r="AE286" s="650"/>
      <c r="AF286" s="650"/>
      <c r="AG286" s="650"/>
      <c r="AH286" s="650"/>
      <c r="AI286" s="650"/>
      <c r="AJ286" s="650"/>
      <c r="AK286" s="650"/>
      <c r="AL286" s="650"/>
      <c r="AM286" s="650"/>
      <c r="AN286" s="650"/>
      <c r="AO286" s="650"/>
      <c r="AP286" s="650"/>
      <c r="AQ286" s="650"/>
      <c r="AR286" s="650"/>
      <c r="AS286" s="650"/>
      <c r="AT286" s="650"/>
      <c r="AU286" s="650"/>
      <c r="AV286" s="651"/>
      <c r="AW286" s="353"/>
      <c r="AX286" s="353"/>
      <c r="AY286" s="353"/>
      <c r="AZ286" s="353"/>
      <c r="BA286" s="353"/>
      <c r="BB286" s="353"/>
      <c r="BC286" s="353"/>
      <c r="BD286" s="353"/>
      <c r="BE286" s="353"/>
      <c r="BF286" s="353"/>
      <c r="BG286" s="353"/>
      <c r="BH286" s="353"/>
      <c r="BI286" s="353"/>
      <c r="BJ286" s="353"/>
      <c r="BK286" s="353"/>
      <c r="BL286" s="353"/>
    </row>
    <row r="287" spans="1:64" ht="14.45" customHeight="1" thickBot="1">
      <c r="A287" s="737"/>
      <c r="B287" s="257">
        <v>2058910</v>
      </c>
      <c r="C287" s="38" t="s">
        <v>126</v>
      </c>
      <c r="D287" s="52">
        <f>IF(D285*D286=0,"",(D285*D286))</f>
        <v>315000</v>
      </c>
      <c r="E287" s="52">
        <f t="shared" ref="E287:AV287" si="18">IF(E285*E286=0,"",(E285*E286))</f>
        <v>574700</v>
      </c>
      <c r="F287" s="52">
        <f t="shared" si="18"/>
        <v>273000</v>
      </c>
      <c r="G287" s="52">
        <f t="shared" si="18"/>
        <v>192500</v>
      </c>
      <c r="H287" s="52">
        <f t="shared" si="18"/>
        <v>437600</v>
      </c>
      <c r="I287" s="52">
        <f t="shared" si="18"/>
        <v>266110</v>
      </c>
      <c r="J287" s="52" t="str">
        <f t="shared" si="18"/>
        <v/>
      </c>
      <c r="K287" s="52" t="str">
        <f t="shared" si="18"/>
        <v/>
      </c>
      <c r="L287" s="52" t="str">
        <f t="shared" si="18"/>
        <v/>
      </c>
      <c r="M287" s="52" t="str">
        <f t="shared" si="18"/>
        <v/>
      </c>
      <c r="N287" s="52" t="str">
        <f t="shared" si="18"/>
        <v/>
      </c>
      <c r="O287" s="52" t="str">
        <f t="shared" si="18"/>
        <v/>
      </c>
      <c r="P287" s="52" t="str">
        <f t="shared" si="18"/>
        <v/>
      </c>
      <c r="Q287" s="52" t="str">
        <f t="shared" si="18"/>
        <v/>
      </c>
      <c r="R287" s="52" t="str">
        <f t="shared" si="18"/>
        <v/>
      </c>
      <c r="S287" s="52" t="str">
        <f t="shared" si="18"/>
        <v/>
      </c>
      <c r="T287" s="52" t="str">
        <f t="shared" si="18"/>
        <v/>
      </c>
      <c r="U287" s="52" t="str">
        <f t="shared" si="18"/>
        <v/>
      </c>
      <c r="V287" s="52" t="str">
        <f t="shared" si="18"/>
        <v/>
      </c>
      <c r="W287" s="52" t="str">
        <f t="shared" si="18"/>
        <v/>
      </c>
      <c r="X287" s="52" t="str">
        <f t="shared" si="18"/>
        <v/>
      </c>
      <c r="Y287" s="52" t="str">
        <f t="shared" si="18"/>
        <v/>
      </c>
      <c r="Z287" s="65" t="str">
        <f t="shared" si="18"/>
        <v/>
      </c>
      <c r="AA287" s="66" t="str">
        <f t="shared" si="18"/>
        <v/>
      </c>
      <c r="AB287" s="66" t="str">
        <f t="shared" si="18"/>
        <v/>
      </c>
      <c r="AC287" s="66" t="str">
        <f t="shared" si="18"/>
        <v/>
      </c>
      <c r="AD287" s="66" t="str">
        <f t="shared" si="18"/>
        <v/>
      </c>
      <c r="AE287" s="66" t="str">
        <f t="shared" si="18"/>
        <v/>
      </c>
      <c r="AF287" s="66" t="str">
        <f t="shared" si="18"/>
        <v/>
      </c>
      <c r="AG287" s="66" t="str">
        <f t="shared" si="18"/>
        <v/>
      </c>
      <c r="AH287" s="66" t="str">
        <f t="shared" si="18"/>
        <v/>
      </c>
      <c r="AI287" s="66" t="str">
        <f t="shared" si="18"/>
        <v/>
      </c>
      <c r="AJ287" s="66" t="str">
        <f t="shared" si="18"/>
        <v/>
      </c>
      <c r="AK287" s="66" t="str">
        <f t="shared" si="18"/>
        <v/>
      </c>
      <c r="AL287" s="66" t="str">
        <f t="shared" si="18"/>
        <v/>
      </c>
      <c r="AM287" s="66" t="str">
        <f t="shared" si="18"/>
        <v/>
      </c>
      <c r="AN287" s="66" t="str">
        <f t="shared" si="18"/>
        <v/>
      </c>
      <c r="AO287" s="66" t="str">
        <f t="shared" si="18"/>
        <v/>
      </c>
      <c r="AP287" s="66" t="str">
        <f t="shared" si="18"/>
        <v/>
      </c>
      <c r="AQ287" s="66" t="str">
        <f t="shared" si="18"/>
        <v/>
      </c>
      <c r="AR287" s="66" t="str">
        <f t="shared" si="18"/>
        <v/>
      </c>
      <c r="AS287" s="66" t="str">
        <f t="shared" si="18"/>
        <v/>
      </c>
      <c r="AT287" s="66" t="str">
        <f t="shared" si="18"/>
        <v/>
      </c>
      <c r="AU287" s="66" t="str">
        <f t="shared" si="18"/>
        <v/>
      </c>
      <c r="AV287" s="67" t="str">
        <f t="shared" si="18"/>
        <v/>
      </c>
      <c r="AW287" s="353"/>
      <c r="AX287" s="353"/>
      <c r="AY287" s="353"/>
      <c r="AZ287" s="353"/>
      <c r="BA287" s="353"/>
      <c r="BB287" s="353"/>
      <c r="BC287" s="353"/>
      <c r="BD287" s="353"/>
      <c r="BE287" s="353"/>
      <c r="BF287" s="353"/>
      <c r="BG287" s="353"/>
      <c r="BH287" s="353"/>
      <c r="BI287" s="353"/>
      <c r="BJ287" s="353"/>
      <c r="BK287" s="353"/>
      <c r="BL287" s="353"/>
    </row>
    <row r="288" spans="1:64" ht="50.1" customHeight="1">
      <c r="A288" s="738" t="s">
        <v>3</v>
      </c>
      <c r="B288" s="258"/>
      <c r="C288" s="41" t="s">
        <v>124</v>
      </c>
      <c r="D288" s="672"/>
      <c r="E288" s="49"/>
      <c r="F288" s="49"/>
      <c r="G288" s="49"/>
      <c r="H288" s="49"/>
      <c r="I288" s="49"/>
      <c r="J288" s="49"/>
      <c r="K288" s="49"/>
      <c r="L288" s="49"/>
      <c r="M288" s="49"/>
      <c r="N288" s="49"/>
      <c r="O288" s="49"/>
      <c r="P288" s="49"/>
      <c r="Q288" s="49"/>
      <c r="R288" s="49"/>
      <c r="S288" s="49"/>
      <c r="T288" s="49"/>
      <c r="U288" s="49"/>
      <c r="V288" s="49"/>
      <c r="W288" s="49"/>
      <c r="X288" s="49"/>
      <c r="Y288" s="49"/>
      <c r="Z288" s="649"/>
      <c r="AA288" s="650"/>
      <c r="AB288" s="650"/>
      <c r="AC288" s="650"/>
      <c r="AD288" s="650"/>
      <c r="AE288" s="650"/>
      <c r="AF288" s="650"/>
      <c r="AG288" s="650"/>
      <c r="AH288" s="650"/>
      <c r="AI288" s="650"/>
      <c r="AJ288" s="650"/>
      <c r="AK288" s="650"/>
      <c r="AL288" s="650"/>
      <c r="AM288" s="650"/>
      <c r="AN288" s="650"/>
      <c r="AO288" s="650"/>
      <c r="AP288" s="650"/>
      <c r="AQ288" s="650"/>
      <c r="AR288" s="650"/>
      <c r="AS288" s="650"/>
      <c r="AT288" s="650"/>
      <c r="AU288" s="650"/>
      <c r="AV288" s="651"/>
      <c r="AW288" s="353"/>
      <c r="AX288" s="353"/>
      <c r="AY288" s="353"/>
      <c r="AZ288" s="353"/>
      <c r="BA288" s="353"/>
      <c r="BB288" s="353"/>
      <c r="BC288" s="353"/>
      <c r="BD288" s="353"/>
      <c r="BE288" s="353"/>
      <c r="BF288" s="353"/>
      <c r="BG288" s="353"/>
      <c r="BH288" s="353"/>
      <c r="BI288" s="353"/>
      <c r="BJ288" s="353"/>
      <c r="BK288" s="353"/>
      <c r="BL288" s="353"/>
    </row>
    <row r="289" spans="1:64" ht="14.45" customHeight="1">
      <c r="A289" s="738"/>
      <c r="B289" s="259"/>
      <c r="C289" s="37" t="s">
        <v>125</v>
      </c>
      <c r="D289" s="47">
        <v>750</v>
      </c>
      <c r="E289" s="47">
        <v>970</v>
      </c>
      <c r="F289" s="47">
        <v>1500</v>
      </c>
      <c r="G289" s="47">
        <v>1100</v>
      </c>
      <c r="H289" s="47"/>
      <c r="I289" s="47"/>
      <c r="J289" s="47"/>
      <c r="K289" s="47"/>
      <c r="L289" s="47"/>
      <c r="M289" s="47"/>
      <c r="N289" s="47"/>
      <c r="O289" s="47"/>
      <c r="P289" s="47"/>
      <c r="Q289" s="47"/>
      <c r="R289" s="47"/>
      <c r="S289" s="47"/>
      <c r="T289" s="47"/>
      <c r="U289" s="47"/>
      <c r="V289" s="47"/>
      <c r="W289" s="47"/>
      <c r="X289" s="47"/>
      <c r="Y289" s="47"/>
      <c r="Z289" s="649"/>
      <c r="AA289" s="650"/>
      <c r="AB289" s="650"/>
      <c r="AC289" s="650"/>
      <c r="AD289" s="650"/>
      <c r="AE289" s="650"/>
      <c r="AF289" s="650"/>
      <c r="AG289" s="650"/>
      <c r="AH289" s="650"/>
      <c r="AI289" s="650"/>
      <c r="AJ289" s="650"/>
      <c r="AK289" s="650"/>
      <c r="AL289" s="650"/>
      <c r="AM289" s="650"/>
      <c r="AN289" s="650"/>
      <c r="AO289" s="650"/>
      <c r="AP289" s="650"/>
      <c r="AQ289" s="650"/>
      <c r="AR289" s="650"/>
      <c r="AS289" s="650"/>
      <c r="AT289" s="650"/>
      <c r="AU289" s="650"/>
      <c r="AV289" s="651"/>
      <c r="AW289" s="353"/>
      <c r="AX289" s="353"/>
      <c r="AY289" s="353"/>
      <c r="AZ289" s="353"/>
      <c r="BA289" s="353"/>
      <c r="BB289" s="353"/>
      <c r="BC289" s="353"/>
      <c r="BD289" s="353"/>
      <c r="BE289" s="353"/>
      <c r="BF289" s="353"/>
      <c r="BG289" s="353"/>
      <c r="BH289" s="353"/>
      <c r="BI289" s="353"/>
      <c r="BJ289" s="353"/>
      <c r="BK289" s="353"/>
      <c r="BL289" s="353"/>
    </row>
    <row r="290" spans="1:64" ht="14.45" customHeight="1">
      <c r="A290" s="738"/>
      <c r="B290" s="259"/>
      <c r="C290" s="37" t="s">
        <v>9</v>
      </c>
      <c r="D290" s="47">
        <v>75</v>
      </c>
      <c r="E290" s="47">
        <v>50</v>
      </c>
      <c r="F290" s="47">
        <v>25</v>
      </c>
      <c r="G290" s="47">
        <v>87</v>
      </c>
      <c r="H290" s="47"/>
      <c r="I290" s="47"/>
      <c r="J290" s="47"/>
      <c r="K290" s="47"/>
      <c r="L290" s="47"/>
      <c r="M290" s="47"/>
      <c r="N290" s="47"/>
      <c r="O290" s="47"/>
      <c r="P290" s="47"/>
      <c r="Q290" s="47"/>
      <c r="R290" s="47"/>
      <c r="S290" s="47"/>
      <c r="T290" s="47"/>
      <c r="U290" s="47"/>
      <c r="V290" s="47"/>
      <c r="W290" s="47"/>
      <c r="X290" s="47"/>
      <c r="Y290" s="47"/>
      <c r="Z290" s="649"/>
      <c r="AA290" s="650"/>
      <c r="AB290" s="650"/>
      <c r="AC290" s="650"/>
      <c r="AD290" s="650"/>
      <c r="AE290" s="650"/>
      <c r="AF290" s="650"/>
      <c r="AG290" s="650"/>
      <c r="AH290" s="650"/>
      <c r="AI290" s="650"/>
      <c r="AJ290" s="650"/>
      <c r="AK290" s="650"/>
      <c r="AL290" s="650"/>
      <c r="AM290" s="650"/>
      <c r="AN290" s="650"/>
      <c r="AO290" s="650"/>
      <c r="AP290" s="650"/>
      <c r="AQ290" s="650"/>
      <c r="AR290" s="650"/>
      <c r="AS290" s="650"/>
      <c r="AT290" s="650"/>
      <c r="AU290" s="650"/>
      <c r="AV290" s="651"/>
      <c r="AW290" s="353"/>
      <c r="AX290" s="353"/>
      <c r="AY290" s="353"/>
      <c r="AZ290" s="353"/>
      <c r="BA290" s="353"/>
      <c r="BB290" s="353"/>
      <c r="BC290" s="353"/>
      <c r="BD290" s="353"/>
      <c r="BE290" s="353"/>
      <c r="BF290" s="353"/>
      <c r="BG290" s="353"/>
      <c r="BH290" s="353"/>
      <c r="BI290" s="353"/>
      <c r="BJ290" s="353"/>
      <c r="BK290" s="353"/>
      <c r="BL290" s="353"/>
    </row>
    <row r="291" spans="1:64" ht="14.45" customHeight="1" thickBot="1">
      <c r="A291" s="738"/>
      <c r="B291" s="260">
        <v>237950</v>
      </c>
      <c r="C291" s="40" t="s">
        <v>126</v>
      </c>
      <c r="D291" s="51">
        <f t="shared" ref="D291:AV291" si="19">IF(D289*D290=0,"",(D289*D290))</f>
        <v>56250</v>
      </c>
      <c r="E291" s="51">
        <f t="shared" si="19"/>
        <v>48500</v>
      </c>
      <c r="F291" s="51">
        <f t="shared" si="19"/>
        <v>37500</v>
      </c>
      <c r="G291" s="51">
        <f t="shared" si="19"/>
        <v>95700</v>
      </c>
      <c r="H291" s="51" t="str">
        <f t="shared" si="19"/>
        <v/>
      </c>
      <c r="I291" s="51" t="str">
        <f t="shared" si="19"/>
        <v/>
      </c>
      <c r="J291" s="51" t="str">
        <f t="shared" si="19"/>
        <v/>
      </c>
      <c r="K291" s="51" t="str">
        <f t="shared" si="19"/>
        <v/>
      </c>
      <c r="L291" s="51" t="str">
        <f t="shared" si="19"/>
        <v/>
      </c>
      <c r="M291" s="51" t="str">
        <f t="shared" si="19"/>
        <v/>
      </c>
      <c r="N291" s="51" t="str">
        <f t="shared" si="19"/>
        <v/>
      </c>
      <c r="O291" s="51" t="str">
        <f t="shared" si="19"/>
        <v/>
      </c>
      <c r="P291" s="51" t="str">
        <f t="shared" si="19"/>
        <v/>
      </c>
      <c r="Q291" s="51" t="str">
        <f t="shared" si="19"/>
        <v/>
      </c>
      <c r="R291" s="51" t="str">
        <f t="shared" si="19"/>
        <v/>
      </c>
      <c r="S291" s="51" t="str">
        <f t="shared" si="19"/>
        <v/>
      </c>
      <c r="T291" s="51" t="str">
        <f t="shared" si="19"/>
        <v/>
      </c>
      <c r="U291" s="51" t="str">
        <f t="shared" si="19"/>
        <v/>
      </c>
      <c r="V291" s="51" t="str">
        <f t="shared" si="19"/>
        <v/>
      </c>
      <c r="W291" s="51" t="str">
        <f t="shared" si="19"/>
        <v/>
      </c>
      <c r="X291" s="51" t="str">
        <f t="shared" si="19"/>
        <v/>
      </c>
      <c r="Y291" s="51" t="str">
        <f t="shared" si="19"/>
        <v/>
      </c>
      <c r="Z291" s="65" t="str">
        <f t="shared" si="19"/>
        <v/>
      </c>
      <c r="AA291" s="66" t="str">
        <f t="shared" si="19"/>
        <v/>
      </c>
      <c r="AB291" s="66" t="str">
        <f t="shared" si="19"/>
        <v/>
      </c>
      <c r="AC291" s="66" t="str">
        <f t="shared" si="19"/>
        <v/>
      </c>
      <c r="AD291" s="66" t="str">
        <f t="shared" si="19"/>
        <v/>
      </c>
      <c r="AE291" s="66" t="str">
        <f t="shared" si="19"/>
        <v/>
      </c>
      <c r="AF291" s="66" t="str">
        <f t="shared" si="19"/>
        <v/>
      </c>
      <c r="AG291" s="66" t="str">
        <f t="shared" si="19"/>
        <v/>
      </c>
      <c r="AH291" s="66" t="str">
        <f t="shared" si="19"/>
        <v/>
      </c>
      <c r="AI291" s="66" t="str">
        <f t="shared" si="19"/>
        <v/>
      </c>
      <c r="AJ291" s="66" t="str">
        <f t="shared" si="19"/>
        <v/>
      </c>
      <c r="AK291" s="66" t="str">
        <f t="shared" si="19"/>
        <v/>
      </c>
      <c r="AL291" s="66" t="str">
        <f t="shared" si="19"/>
        <v/>
      </c>
      <c r="AM291" s="66" t="str">
        <f t="shared" si="19"/>
        <v/>
      </c>
      <c r="AN291" s="66" t="str">
        <f t="shared" si="19"/>
        <v/>
      </c>
      <c r="AO291" s="66" t="str">
        <f t="shared" si="19"/>
        <v/>
      </c>
      <c r="AP291" s="66" t="str">
        <f t="shared" si="19"/>
        <v/>
      </c>
      <c r="AQ291" s="66" t="str">
        <f t="shared" si="19"/>
        <v/>
      </c>
      <c r="AR291" s="66" t="str">
        <f t="shared" si="19"/>
        <v/>
      </c>
      <c r="AS291" s="66" t="str">
        <f t="shared" si="19"/>
        <v/>
      </c>
      <c r="AT291" s="66" t="str">
        <f t="shared" si="19"/>
        <v/>
      </c>
      <c r="AU291" s="66" t="str">
        <f t="shared" si="19"/>
        <v/>
      </c>
      <c r="AV291" s="67" t="str">
        <f t="shared" si="19"/>
        <v/>
      </c>
      <c r="AW291" s="353"/>
      <c r="AX291" s="353"/>
      <c r="AY291" s="353"/>
      <c r="AZ291" s="353"/>
      <c r="BA291" s="353"/>
      <c r="BB291" s="353"/>
      <c r="BC291" s="353"/>
      <c r="BD291" s="353"/>
      <c r="BE291" s="353"/>
      <c r="BF291" s="353"/>
      <c r="BG291" s="353"/>
      <c r="BH291" s="353"/>
      <c r="BI291" s="353"/>
      <c r="BJ291" s="353"/>
      <c r="BK291" s="353"/>
      <c r="BL291" s="353"/>
    </row>
    <row r="292" spans="1:64" ht="50.1" customHeight="1" thickBot="1">
      <c r="A292" s="735" t="s">
        <v>56</v>
      </c>
      <c r="B292" s="258"/>
      <c r="C292" s="39" t="s">
        <v>124</v>
      </c>
      <c r="D292" s="48"/>
      <c r="E292" s="48"/>
      <c r="F292" s="48"/>
      <c r="G292" s="48"/>
      <c r="H292" s="48"/>
      <c r="I292" s="48"/>
      <c r="J292" s="48"/>
      <c r="K292" s="48"/>
      <c r="L292" s="48"/>
      <c r="M292" s="48"/>
      <c r="N292" s="48"/>
      <c r="O292" s="48"/>
      <c r="P292" s="48"/>
      <c r="Q292" s="48"/>
      <c r="R292" s="48"/>
      <c r="S292" s="48"/>
      <c r="T292" s="48"/>
      <c r="U292" s="48"/>
      <c r="V292" s="48"/>
      <c r="W292" s="48"/>
      <c r="X292" s="48"/>
      <c r="Y292" s="48"/>
      <c r="Z292" s="649"/>
      <c r="AA292" s="650"/>
      <c r="AB292" s="650"/>
      <c r="AC292" s="650"/>
      <c r="AD292" s="650"/>
      <c r="AE292" s="650"/>
      <c r="AF292" s="650"/>
      <c r="AG292" s="650"/>
      <c r="AH292" s="650"/>
      <c r="AI292" s="650"/>
      <c r="AJ292" s="650"/>
      <c r="AK292" s="650"/>
      <c r="AL292" s="650"/>
      <c r="AM292" s="650"/>
      <c r="AN292" s="650"/>
      <c r="AO292" s="650"/>
      <c r="AP292" s="650"/>
      <c r="AQ292" s="650"/>
      <c r="AR292" s="650"/>
      <c r="AS292" s="650"/>
      <c r="AT292" s="650"/>
      <c r="AU292" s="650"/>
      <c r="AV292" s="651"/>
      <c r="AW292" s="353"/>
      <c r="AX292" s="353"/>
      <c r="AY292" s="353"/>
      <c r="AZ292" s="353"/>
      <c r="BA292" s="353"/>
      <c r="BB292" s="353"/>
      <c r="BC292" s="353"/>
      <c r="BD292" s="353"/>
      <c r="BE292" s="353"/>
      <c r="BF292" s="353"/>
      <c r="BG292" s="353"/>
      <c r="BH292" s="353"/>
      <c r="BI292" s="353"/>
      <c r="BJ292" s="353"/>
      <c r="BK292" s="353"/>
      <c r="BL292" s="353"/>
    </row>
    <row r="293" spans="1:64" ht="14.45" customHeight="1" thickBot="1">
      <c r="A293" s="735"/>
      <c r="B293" s="261">
        <v>228000</v>
      </c>
      <c r="C293" s="38" t="s">
        <v>126</v>
      </c>
      <c r="D293" s="50">
        <v>45000</v>
      </c>
      <c r="E293" s="50">
        <v>8000</v>
      </c>
      <c r="F293" s="50">
        <v>95000</v>
      </c>
      <c r="G293" s="50">
        <v>80000</v>
      </c>
      <c r="H293" s="50"/>
      <c r="I293" s="50"/>
      <c r="J293" s="50"/>
      <c r="K293" s="50"/>
      <c r="L293" s="50"/>
      <c r="M293" s="50"/>
      <c r="N293" s="50"/>
      <c r="O293" s="50"/>
      <c r="P293" s="50"/>
      <c r="Q293" s="50"/>
      <c r="R293" s="50"/>
      <c r="S293" s="50"/>
      <c r="T293" s="50"/>
      <c r="U293" s="50"/>
      <c r="V293" s="50"/>
      <c r="W293" s="50"/>
      <c r="X293" s="50"/>
      <c r="Y293" s="50"/>
      <c r="Z293" s="649"/>
      <c r="AA293" s="650"/>
      <c r="AB293" s="650"/>
      <c r="AC293" s="650"/>
      <c r="AD293" s="650"/>
      <c r="AE293" s="650"/>
      <c r="AF293" s="650"/>
      <c r="AG293" s="650"/>
      <c r="AH293" s="650"/>
      <c r="AI293" s="650"/>
      <c r="AJ293" s="650"/>
      <c r="AK293" s="650"/>
      <c r="AL293" s="650"/>
      <c r="AM293" s="650"/>
      <c r="AN293" s="650"/>
      <c r="AO293" s="650"/>
      <c r="AP293" s="650"/>
      <c r="AQ293" s="650"/>
      <c r="AR293" s="650"/>
      <c r="AS293" s="650"/>
      <c r="AT293" s="650"/>
      <c r="AU293" s="650"/>
      <c r="AV293" s="651"/>
      <c r="AW293" s="353"/>
      <c r="AX293" s="353"/>
      <c r="AY293" s="353"/>
      <c r="AZ293" s="353"/>
      <c r="BA293" s="353"/>
      <c r="BB293" s="353"/>
      <c r="BC293" s="353"/>
      <c r="BD293" s="353"/>
      <c r="BE293" s="353"/>
      <c r="BF293" s="353"/>
      <c r="BG293" s="353"/>
      <c r="BH293" s="353"/>
      <c r="BI293" s="353"/>
      <c r="BJ293" s="353"/>
      <c r="BK293" s="353"/>
      <c r="BL293" s="353"/>
    </row>
    <row r="294" spans="1:64" ht="50.1" customHeight="1" thickBot="1">
      <c r="A294" s="735" t="s">
        <v>24</v>
      </c>
      <c r="B294" s="258"/>
      <c r="C294" s="39" t="s">
        <v>124</v>
      </c>
      <c r="D294" s="48"/>
      <c r="E294" s="48"/>
      <c r="F294" s="48"/>
      <c r="G294" s="48"/>
      <c r="H294" s="48"/>
      <c r="I294" s="48"/>
      <c r="J294" s="48"/>
      <c r="K294" s="48"/>
      <c r="L294" s="48"/>
      <c r="M294" s="48"/>
      <c r="N294" s="48"/>
      <c r="O294" s="48"/>
      <c r="P294" s="48"/>
      <c r="Q294" s="48"/>
      <c r="R294" s="48"/>
      <c r="S294" s="48"/>
      <c r="T294" s="48"/>
      <c r="U294" s="48"/>
      <c r="V294" s="48"/>
      <c r="W294" s="48"/>
      <c r="X294" s="48"/>
      <c r="Y294" s="48"/>
      <c r="Z294" s="649"/>
      <c r="AA294" s="650"/>
      <c r="AB294" s="650"/>
      <c r="AC294" s="650"/>
      <c r="AD294" s="650"/>
      <c r="AE294" s="650"/>
      <c r="AF294" s="650"/>
      <c r="AG294" s="650"/>
      <c r="AH294" s="650"/>
      <c r="AI294" s="650"/>
      <c r="AJ294" s="650"/>
      <c r="AK294" s="650"/>
      <c r="AL294" s="650"/>
      <c r="AM294" s="650"/>
      <c r="AN294" s="650"/>
      <c r="AO294" s="650"/>
      <c r="AP294" s="650"/>
      <c r="AQ294" s="650"/>
      <c r="AR294" s="650"/>
      <c r="AS294" s="650"/>
      <c r="AT294" s="650"/>
      <c r="AU294" s="650"/>
      <c r="AV294" s="651"/>
      <c r="AW294" s="353"/>
      <c r="AX294" s="353"/>
      <c r="AY294" s="353"/>
      <c r="AZ294" s="353"/>
      <c r="BA294" s="353"/>
      <c r="BB294" s="353"/>
      <c r="BC294" s="353"/>
      <c r="BD294" s="353"/>
      <c r="BE294" s="353"/>
      <c r="BF294" s="353"/>
      <c r="BG294" s="353"/>
      <c r="BH294" s="353"/>
      <c r="BI294" s="353"/>
      <c r="BJ294" s="353"/>
      <c r="BK294" s="353"/>
      <c r="BL294" s="353"/>
    </row>
    <row r="295" spans="1:64" ht="14.45" customHeight="1" thickBot="1">
      <c r="A295" s="735"/>
      <c r="B295" s="261">
        <v>117500</v>
      </c>
      <c r="C295" s="40" t="s">
        <v>126</v>
      </c>
      <c r="D295" s="50">
        <v>100000</v>
      </c>
      <c r="E295" s="50">
        <v>10000</v>
      </c>
      <c r="F295" s="50">
        <v>5000</v>
      </c>
      <c r="G295" s="50">
        <v>2500</v>
      </c>
      <c r="H295" s="50"/>
      <c r="I295" s="50"/>
      <c r="J295" s="50"/>
      <c r="K295" s="50"/>
      <c r="L295" s="50"/>
      <c r="M295" s="50"/>
      <c r="N295" s="50"/>
      <c r="O295" s="50"/>
      <c r="P295" s="50"/>
      <c r="Q295" s="50"/>
      <c r="R295" s="50"/>
      <c r="S295" s="50"/>
      <c r="T295" s="50"/>
      <c r="U295" s="50"/>
      <c r="V295" s="50"/>
      <c r="W295" s="50"/>
      <c r="X295" s="50"/>
      <c r="Y295" s="50"/>
      <c r="Z295" s="649"/>
      <c r="AA295" s="650"/>
      <c r="AB295" s="650"/>
      <c r="AC295" s="650"/>
      <c r="AD295" s="650"/>
      <c r="AE295" s="650"/>
      <c r="AF295" s="650"/>
      <c r="AG295" s="650"/>
      <c r="AH295" s="650"/>
      <c r="AI295" s="650"/>
      <c r="AJ295" s="650"/>
      <c r="AK295" s="650"/>
      <c r="AL295" s="650"/>
      <c r="AM295" s="650"/>
      <c r="AN295" s="650"/>
      <c r="AO295" s="650"/>
      <c r="AP295" s="650"/>
      <c r="AQ295" s="650"/>
      <c r="AR295" s="650"/>
      <c r="AS295" s="650"/>
      <c r="AT295" s="650"/>
      <c r="AU295" s="650"/>
      <c r="AV295" s="651"/>
      <c r="AW295" s="353"/>
      <c r="AX295" s="353"/>
      <c r="AY295" s="353"/>
      <c r="AZ295" s="353"/>
      <c r="BA295" s="353"/>
      <c r="BB295" s="353"/>
      <c r="BC295" s="353"/>
      <c r="BD295" s="353"/>
      <c r="BE295" s="353"/>
      <c r="BF295" s="353"/>
      <c r="BG295" s="353"/>
      <c r="BH295" s="353"/>
      <c r="BI295" s="353"/>
      <c r="BJ295" s="353"/>
      <c r="BK295" s="353"/>
      <c r="BL295" s="353"/>
    </row>
    <row r="296" spans="1:64" ht="50.1" customHeight="1">
      <c r="A296" s="736" t="s">
        <v>149</v>
      </c>
      <c r="B296" s="258"/>
      <c r="C296" s="39" t="s">
        <v>173</v>
      </c>
      <c r="D296" s="673"/>
      <c r="E296" s="673"/>
      <c r="F296" s="673"/>
      <c r="G296" s="673"/>
      <c r="H296" s="673"/>
      <c r="I296" s="673"/>
      <c r="J296" s="673"/>
      <c r="K296" s="673"/>
      <c r="L296" s="673"/>
      <c r="M296" s="673"/>
      <c r="N296" s="673"/>
      <c r="O296" s="673"/>
      <c r="P296" s="673"/>
      <c r="Q296" s="673"/>
      <c r="R296" s="673"/>
      <c r="S296" s="673"/>
      <c r="T296" s="673"/>
      <c r="U296" s="673"/>
      <c r="V296" s="673"/>
      <c r="W296" s="673"/>
      <c r="X296" s="673"/>
      <c r="Y296" s="673"/>
      <c r="Z296" s="674"/>
      <c r="AA296" s="675"/>
      <c r="AB296" s="675"/>
      <c r="AC296" s="675"/>
      <c r="AD296" s="675"/>
      <c r="AE296" s="675"/>
      <c r="AF296" s="675"/>
      <c r="AG296" s="675"/>
      <c r="AH296" s="675"/>
      <c r="AI296" s="675"/>
      <c r="AJ296" s="675"/>
      <c r="AK296" s="675"/>
      <c r="AL296" s="675"/>
      <c r="AM296" s="675"/>
      <c r="AN296" s="675"/>
      <c r="AO296" s="675"/>
      <c r="AP296" s="675"/>
      <c r="AQ296" s="675"/>
      <c r="AR296" s="675"/>
      <c r="AS296" s="675"/>
      <c r="AT296" s="675"/>
      <c r="AU296" s="675"/>
      <c r="AV296" s="676"/>
      <c r="AW296" s="353"/>
      <c r="AX296" s="353"/>
      <c r="AY296" s="353"/>
      <c r="AZ296" s="353"/>
      <c r="BA296" s="353"/>
      <c r="BB296" s="353"/>
      <c r="BC296" s="353"/>
      <c r="BD296" s="353"/>
      <c r="BE296" s="353"/>
      <c r="BF296" s="353"/>
      <c r="BG296" s="353"/>
      <c r="BH296" s="353"/>
      <c r="BI296" s="353"/>
      <c r="BJ296" s="353"/>
      <c r="BK296" s="353"/>
      <c r="BL296" s="353"/>
    </row>
    <row r="297" spans="1:64" ht="14.45" customHeight="1" thickBot="1">
      <c r="A297" s="737"/>
      <c r="B297" s="631">
        <v>31500</v>
      </c>
      <c r="C297" s="76" t="s">
        <v>149</v>
      </c>
      <c r="D297" s="689">
        <v>25000</v>
      </c>
      <c r="E297" s="689">
        <v>5000</v>
      </c>
      <c r="F297" s="689">
        <v>1000</v>
      </c>
      <c r="G297" s="689">
        <v>500</v>
      </c>
      <c r="H297" s="658"/>
      <c r="I297" s="658"/>
      <c r="J297" s="658"/>
      <c r="K297" s="658"/>
      <c r="L297" s="658"/>
      <c r="M297" s="658"/>
      <c r="N297" s="658"/>
      <c r="O297" s="658"/>
      <c r="P297" s="658"/>
      <c r="Q297" s="658"/>
      <c r="R297" s="658"/>
      <c r="S297" s="658"/>
      <c r="T297" s="658"/>
      <c r="U297" s="658"/>
      <c r="V297" s="658"/>
      <c r="W297" s="658"/>
      <c r="X297" s="658"/>
      <c r="Y297" s="658"/>
      <c r="Z297" s="649"/>
      <c r="AA297" s="650"/>
      <c r="AB297" s="650"/>
      <c r="AC297" s="650"/>
      <c r="AD297" s="650"/>
      <c r="AE297" s="650"/>
      <c r="AF297" s="650"/>
      <c r="AG297" s="650"/>
      <c r="AH297" s="650"/>
      <c r="AI297" s="650"/>
      <c r="AJ297" s="650"/>
      <c r="AK297" s="650"/>
      <c r="AL297" s="650"/>
      <c r="AM297" s="650"/>
      <c r="AN297" s="650"/>
      <c r="AO297" s="650"/>
      <c r="AP297" s="650"/>
      <c r="AQ297" s="650"/>
      <c r="AR297" s="650"/>
      <c r="AS297" s="650"/>
      <c r="AT297" s="650"/>
      <c r="AU297" s="650"/>
      <c r="AV297" s="651"/>
      <c r="AW297" s="353"/>
      <c r="AX297" s="353"/>
      <c r="AY297" s="353"/>
      <c r="AZ297" s="353"/>
      <c r="BA297" s="353"/>
      <c r="BB297" s="353"/>
      <c r="BC297" s="353"/>
      <c r="BD297" s="353"/>
      <c r="BE297" s="353"/>
      <c r="BF297" s="353"/>
      <c r="BG297" s="353"/>
      <c r="BH297" s="353"/>
      <c r="BI297" s="353"/>
      <c r="BJ297" s="353"/>
      <c r="BK297" s="353"/>
      <c r="BL297" s="353"/>
    </row>
    <row r="298" spans="1:64" ht="50.1" customHeight="1">
      <c r="A298" s="736" t="s">
        <v>10</v>
      </c>
      <c r="B298" s="258"/>
      <c r="C298" s="74" t="s">
        <v>124</v>
      </c>
      <c r="D298" s="673"/>
      <c r="E298" s="673"/>
      <c r="F298" s="673"/>
      <c r="G298" s="673"/>
      <c r="H298" s="673"/>
      <c r="I298" s="673"/>
      <c r="J298" s="673"/>
      <c r="K298" s="673"/>
      <c r="L298" s="673"/>
      <c r="M298" s="673"/>
      <c r="N298" s="673"/>
      <c r="O298" s="673"/>
      <c r="P298" s="673"/>
      <c r="Q298" s="673"/>
      <c r="R298" s="673"/>
      <c r="S298" s="673"/>
      <c r="T298" s="673"/>
      <c r="U298" s="673"/>
      <c r="V298" s="673"/>
      <c r="W298" s="673"/>
      <c r="X298" s="673"/>
      <c r="Y298" s="673"/>
      <c r="Z298" s="674"/>
      <c r="AA298" s="675"/>
      <c r="AB298" s="675"/>
      <c r="AC298" s="675"/>
      <c r="AD298" s="675"/>
      <c r="AE298" s="675"/>
      <c r="AF298" s="675"/>
      <c r="AG298" s="675"/>
      <c r="AH298" s="675"/>
      <c r="AI298" s="675"/>
      <c r="AJ298" s="675"/>
      <c r="AK298" s="675"/>
      <c r="AL298" s="675"/>
      <c r="AM298" s="675"/>
      <c r="AN298" s="675"/>
      <c r="AO298" s="675"/>
      <c r="AP298" s="675"/>
      <c r="AQ298" s="675"/>
      <c r="AR298" s="675"/>
      <c r="AS298" s="675"/>
      <c r="AT298" s="675"/>
      <c r="AU298" s="675"/>
      <c r="AV298" s="676"/>
      <c r="AW298" s="353"/>
      <c r="AX298" s="353"/>
      <c r="AY298" s="353"/>
      <c r="AZ298" s="353"/>
      <c r="BA298" s="353"/>
      <c r="BB298" s="353"/>
      <c r="BC298" s="353"/>
      <c r="BD298" s="353"/>
      <c r="BE298" s="353"/>
      <c r="BF298" s="353"/>
      <c r="BG298" s="353"/>
      <c r="BH298" s="353"/>
      <c r="BI298" s="353"/>
      <c r="BJ298" s="353"/>
      <c r="BK298" s="353"/>
      <c r="BL298" s="353"/>
    </row>
    <row r="299" spans="1:64" ht="14.45" customHeight="1" thickBot="1">
      <c r="A299" s="737"/>
      <c r="B299" s="631">
        <v>47000</v>
      </c>
      <c r="C299" s="38" t="s">
        <v>126</v>
      </c>
      <c r="D299" s="690">
        <v>15000</v>
      </c>
      <c r="E299" s="690">
        <v>10000</v>
      </c>
      <c r="F299" s="690">
        <v>5000</v>
      </c>
      <c r="G299" s="690">
        <v>17000</v>
      </c>
      <c r="H299" s="660"/>
      <c r="I299" s="660"/>
      <c r="J299" s="660"/>
      <c r="K299" s="660"/>
      <c r="L299" s="660"/>
      <c r="M299" s="660"/>
      <c r="N299" s="660"/>
      <c r="O299" s="660"/>
      <c r="P299" s="660"/>
      <c r="Q299" s="660"/>
      <c r="R299" s="660"/>
      <c r="S299" s="660"/>
      <c r="T299" s="660"/>
      <c r="U299" s="660"/>
      <c r="V299" s="660"/>
      <c r="W299" s="660"/>
      <c r="X299" s="660"/>
      <c r="Y299" s="660"/>
      <c r="Z299" s="649"/>
      <c r="AA299" s="650"/>
      <c r="AB299" s="650"/>
      <c r="AC299" s="650"/>
      <c r="AD299" s="650"/>
      <c r="AE299" s="650"/>
      <c r="AF299" s="650"/>
      <c r="AG299" s="650"/>
      <c r="AH299" s="650"/>
      <c r="AI299" s="650"/>
      <c r="AJ299" s="650"/>
      <c r="AK299" s="650"/>
      <c r="AL299" s="650"/>
      <c r="AM299" s="650"/>
      <c r="AN299" s="650"/>
      <c r="AO299" s="650"/>
      <c r="AP299" s="650"/>
      <c r="AQ299" s="650"/>
      <c r="AR299" s="650"/>
      <c r="AS299" s="650"/>
      <c r="AT299" s="650"/>
      <c r="AU299" s="650"/>
      <c r="AV299" s="651"/>
      <c r="AW299" s="353"/>
      <c r="AX299" s="353"/>
      <c r="AY299" s="353"/>
      <c r="AZ299" s="353"/>
      <c r="BA299" s="353"/>
      <c r="BB299" s="353"/>
      <c r="BC299" s="353"/>
      <c r="BD299" s="353"/>
      <c r="BE299" s="353"/>
      <c r="BF299" s="353"/>
      <c r="BG299" s="353"/>
      <c r="BH299" s="353"/>
      <c r="BI299" s="353"/>
      <c r="BJ299" s="353"/>
      <c r="BK299" s="353"/>
      <c r="BL299" s="353"/>
    </row>
    <row r="300" spans="1:64" ht="50.1" customHeight="1" thickBot="1">
      <c r="A300" s="735" t="s">
        <v>55</v>
      </c>
      <c r="B300" s="258"/>
      <c r="C300" s="41" t="s">
        <v>124</v>
      </c>
      <c r="D300" s="48"/>
      <c r="E300" s="48"/>
      <c r="F300" s="48"/>
      <c r="G300" s="48"/>
      <c r="H300" s="48"/>
      <c r="I300" s="48"/>
      <c r="J300" s="48"/>
      <c r="K300" s="48"/>
      <c r="L300" s="48"/>
      <c r="M300" s="48"/>
      <c r="N300" s="48"/>
      <c r="O300" s="48"/>
      <c r="P300" s="48"/>
      <c r="Q300" s="48"/>
      <c r="R300" s="48"/>
      <c r="S300" s="48"/>
      <c r="T300" s="48"/>
      <c r="U300" s="48"/>
      <c r="V300" s="48"/>
      <c r="W300" s="48"/>
      <c r="X300" s="48"/>
      <c r="Y300" s="48"/>
      <c r="Z300" s="649"/>
      <c r="AA300" s="650"/>
      <c r="AB300" s="650"/>
      <c r="AC300" s="650"/>
      <c r="AD300" s="650"/>
      <c r="AE300" s="650"/>
      <c r="AF300" s="650"/>
      <c r="AG300" s="650"/>
      <c r="AH300" s="650"/>
      <c r="AI300" s="650"/>
      <c r="AJ300" s="650"/>
      <c r="AK300" s="650"/>
      <c r="AL300" s="650"/>
      <c r="AM300" s="650"/>
      <c r="AN300" s="650"/>
      <c r="AO300" s="650"/>
      <c r="AP300" s="650"/>
      <c r="AQ300" s="650"/>
      <c r="AR300" s="650"/>
      <c r="AS300" s="650"/>
      <c r="AT300" s="650"/>
      <c r="AU300" s="650"/>
      <c r="AV300" s="651"/>
      <c r="AW300" s="353"/>
      <c r="AX300" s="353"/>
      <c r="AY300" s="353"/>
      <c r="AZ300" s="353"/>
      <c r="BA300" s="353"/>
      <c r="BB300" s="353"/>
      <c r="BC300" s="353"/>
      <c r="BD300" s="353"/>
      <c r="BE300" s="353"/>
      <c r="BF300" s="353"/>
      <c r="BG300" s="353"/>
      <c r="BH300" s="353"/>
      <c r="BI300" s="353"/>
      <c r="BJ300" s="353"/>
      <c r="BK300" s="353"/>
      <c r="BL300" s="353"/>
    </row>
    <row r="301" spans="1:64" ht="14.45" customHeight="1" thickBot="1">
      <c r="A301" s="735"/>
      <c r="B301" s="261">
        <v>49200</v>
      </c>
      <c r="C301" s="38" t="s">
        <v>126</v>
      </c>
      <c r="D301" s="661">
        <v>10000</v>
      </c>
      <c r="E301" s="50">
        <v>10000</v>
      </c>
      <c r="F301" s="50">
        <v>15000</v>
      </c>
      <c r="G301" s="50">
        <v>7800</v>
      </c>
      <c r="H301" s="50">
        <v>6400</v>
      </c>
      <c r="I301" s="50"/>
      <c r="J301" s="50"/>
      <c r="K301" s="50"/>
      <c r="L301" s="50"/>
      <c r="M301" s="50"/>
      <c r="N301" s="50"/>
      <c r="O301" s="50"/>
      <c r="P301" s="50"/>
      <c r="Q301" s="50"/>
      <c r="R301" s="50"/>
      <c r="S301" s="50"/>
      <c r="T301" s="50"/>
      <c r="U301" s="50"/>
      <c r="V301" s="50"/>
      <c r="W301" s="50"/>
      <c r="X301" s="50"/>
      <c r="Y301" s="50"/>
      <c r="Z301" s="662"/>
      <c r="AA301" s="663"/>
      <c r="AB301" s="663"/>
      <c r="AC301" s="663"/>
      <c r="AD301" s="663"/>
      <c r="AE301" s="663"/>
      <c r="AF301" s="663"/>
      <c r="AG301" s="663"/>
      <c r="AH301" s="663"/>
      <c r="AI301" s="663"/>
      <c r="AJ301" s="663"/>
      <c r="AK301" s="663"/>
      <c r="AL301" s="663"/>
      <c r="AM301" s="663"/>
      <c r="AN301" s="663"/>
      <c r="AO301" s="663"/>
      <c r="AP301" s="663"/>
      <c r="AQ301" s="663"/>
      <c r="AR301" s="663"/>
      <c r="AS301" s="663"/>
      <c r="AT301" s="663"/>
      <c r="AU301" s="663"/>
      <c r="AV301" s="664"/>
      <c r="AW301" s="353"/>
      <c r="AX301" s="353"/>
      <c r="AY301" s="353"/>
      <c r="AZ301" s="353"/>
      <c r="BA301" s="353"/>
      <c r="BB301" s="353"/>
      <c r="BC301" s="353"/>
      <c r="BD301" s="353"/>
      <c r="BE301" s="353"/>
      <c r="BF301" s="353"/>
      <c r="BG301" s="353"/>
      <c r="BH301" s="353"/>
      <c r="BI301" s="353"/>
      <c r="BJ301" s="353"/>
      <c r="BK301" s="353"/>
      <c r="BL301" s="353"/>
    </row>
    <row r="302" spans="1:64" ht="21.95" customHeight="1" thickBot="1">
      <c r="A302" s="200" t="s">
        <v>13</v>
      </c>
      <c r="B302" s="318">
        <f>SUM(B287,B291,B293,B295,B301)-B297-B299</f>
        <v>2613060</v>
      </c>
      <c r="C302" s="76"/>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c r="AB302" s="353"/>
      <c r="AC302" s="353"/>
      <c r="AD302" s="353"/>
      <c r="AE302" s="353"/>
      <c r="AF302" s="353"/>
      <c r="AG302" s="353"/>
      <c r="AH302" s="353"/>
      <c r="AI302" s="353"/>
      <c r="AJ302" s="353"/>
      <c r="AK302" s="353"/>
      <c r="AL302" s="353"/>
      <c r="AM302" s="353"/>
      <c r="AN302" s="353"/>
      <c r="AO302" s="353"/>
      <c r="AP302" s="353"/>
      <c r="AQ302" s="353"/>
      <c r="AR302" s="353"/>
      <c r="AS302" s="353"/>
      <c r="AT302" s="353"/>
      <c r="AU302" s="353"/>
      <c r="AV302" s="353"/>
      <c r="AW302" s="353"/>
      <c r="AX302" s="353"/>
      <c r="AY302" s="353"/>
      <c r="AZ302" s="353"/>
      <c r="BA302" s="353"/>
      <c r="BB302" s="353"/>
      <c r="BC302" s="353"/>
      <c r="BD302" s="353"/>
      <c r="BE302" s="353"/>
      <c r="BF302" s="353"/>
      <c r="BG302" s="353"/>
      <c r="BH302" s="353"/>
      <c r="BI302" s="353"/>
      <c r="BJ302" s="353"/>
      <c r="BK302" s="353"/>
      <c r="BL302" s="353"/>
    </row>
    <row r="303" spans="1:64" ht="30" customHeight="1" thickBot="1">
      <c r="A303" s="199" t="s">
        <v>217</v>
      </c>
      <c r="B303" s="665">
        <v>700000</v>
      </c>
      <c r="C303" s="629">
        <f>IF(B303="",0,IF(D279="Forsknings- og videnformidlingsinstitution",IF(B302=0,0,B303/B302),IF(B287=0,0,B303/B287)))</f>
        <v>0.33998572059973481</v>
      </c>
      <c r="D303" s="353"/>
      <c r="E303" s="353"/>
      <c r="F303" s="353"/>
      <c r="G303" s="353"/>
      <c r="H303" s="353"/>
      <c r="I303" s="353"/>
      <c r="J303" s="353"/>
      <c r="K303" s="353"/>
      <c r="L303" s="353"/>
      <c r="M303" s="353"/>
      <c r="N303" s="353"/>
      <c r="O303" s="353"/>
      <c r="P303" s="353"/>
      <c r="Q303" s="353"/>
      <c r="R303" s="353"/>
      <c r="S303" s="353"/>
      <c r="T303" s="353"/>
      <c r="U303" s="353"/>
      <c r="V303" s="353"/>
      <c r="W303" s="353"/>
      <c r="X303" s="353"/>
      <c r="Y303" s="353"/>
      <c r="Z303" s="353"/>
      <c r="AA303" s="353"/>
      <c r="AB303" s="353"/>
      <c r="AC303" s="353"/>
      <c r="AD303" s="353"/>
      <c r="AE303" s="353"/>
      <c r="AF303" s="353"/>
      <c r="AG303" s="353"/>
      <c r="AH303" s="353"/>
      <c r="AI303" s="353"/>
      <c r="AJ303" s="353"/>
      <c r="AK303" s="353"/>
      <c r="AL303" s="353"/>
      <c r="AM303" s="353"/>
      <c r="AN303" s="353"/>
      <c r="AO303" s="353"/>
      <c r="AP303" s="353"/>
      <c r="AQ303" s="353"/>
      <c r="AR303" s="353"/>
      <c r="AS303" s="353"/>
      <c r="AT303" s="353"/>
      <c r="AU303" s="353"/>
      <c r="AV303" s="353"/>
      <c r="AW303" s="353"/>
      <c r="AX303" s="353"/>
      <c r="AY303" s="353"/>
      <c r="AZ303" s="353"/>
      <c r="BA303" s="353"/>
      <c r="BB303" s="353"/>
      <c r="BC303" s="353"/>
      <c r="BD303" s="353"/>
      <c r="BE303" s="353"/>
      <c r="BF303" s="353"/>
      <c r="BG303" s="353"/>
      <c r="BH303" s="353"/>
      <c r="BI303" s="353"/>
      <c r="BJ303" s="353"/>
      <c r="BK303" s="353"/>
      <c r="BL303" s="353"/>
    </row>
    <row r="304" spans="1:64" ht="21.95" customHeight="1" thickBot="1">
      <c r="A304" s="253" t="s">
        <v>339</v>
      </c>
      <c r="B304" s="377">
        <f>SUM(B302:B303)</f>
        <v>3313060</v>
      </c>
      <c r="C304" s="254"/>
      <c r="D304" s="353"/>
      <c r="E304" s="353"/>
      <c r="F304" s="353"/>
      <c r="G304" s="353"/>
      <c r="H304" s="353"/>
      <c r="I304" s="353"/>
      <c r="J304" s="353"/>
      <c r="K304" s="353"/>
      <c r="L304" s="353"/>
      <c r="M304" s="353"/>
      <c r="N304" s="353"/>
      <c r="O304" s="353"/>
      <c r="P304" s="353"/>
      <c r="Q304" s="353"/>
      <c r="R304" s="353"/>
      <c r="S304" s="353"/>
      <c r="T304" s="353"/>
      <c r="U304" s="353"/>
      <c r="V304" s="353"/>
      <c r="W304" s="353"/>
      <c r="X304" s="353"/>
      <c r="Y304" s="353"/>
      <c r="Z304" s="353"/>
      <c r="AA304" s="353"/>
      <c r="AB304" s="353"/>
      <c r="AC304" s="353"/>
      <c r="AD304" s="353"/>
      <c r="AE304" s="353"/>
      <c r="AF304" s="353"/>
      <c r="AG304" s="353"/>
      <c r="AH304" s="353"/>
      <c r="AI304" s="353"/>
      <c r="AJ304" s="353"/>
      <c r="AK304" s="353"/>
      <c r="AL304" s="353"/>
      <c r="AM304" s="353"/>
      <c r="AN304" s="353"/>
      <c r="AO304" s="353"/>
      <c r="AP304" s="353"/>
      <c r="AQ304" s="353"/>
      <c r="AR304" s="353"/>
      <c r="AS304" s="353"/>
      <c r="AT304" s="353"/>
      <c r="AU304" s="353"/>
      <c r="AV304" s="353"/>
      <c r="AW304" s="353"/>
      <c r="AX304" s="353"/>
      <c r="AY304" s="353"/>
      <c r="AZ304" s="353"/>
      <c r="BA304" s="353"/>
      <c r="BB304" s="353"/>
      <c r="BC304" s="353"/>
      <c r="BD304" s="353"/>
      <c r="BE304" s="353"/>
      <c r="BF304" s="353"/>
      <c r="BG304" s="353"/>
      <c r="BH304" s="353"/>
      <c r="BI304" s="353"/>
      <c r="BJ304" s="353"/>
      <c r="BK304" s="353"/>
      <c r="BL304" s="353"/>
    </row>
    <row r="305" spans="1:64" ht="14.1" customHeight="1">
      <c r="A305" s="353"/>
      <c r="B305" s="353"/>
      <c r="C305" s="353"/>
      <c r="D305" s="353"/>
      <c r="E305" s="353"/>
      <c r="F305" s="353"/>
      <c r="G305" s="353"/>
      <c r="H305" s="353"/>
      <c r="I305" s="353"/>
      <c r="J305" s="353"/>
      <c r="K305" s="353"/>
      <c r="L305" s="353"/>
      <c r="M305" s="353"/>
      <c r="N305" s="353"/>
      <c r="O305" s="353"/>
      <c r="P305" s="353"/>
      <c r="Q305" s="353"/>
      <c r="R305" s="353"/>
      <c r="S305" s="353"/>
      <c r="T305" s="353"/>
      <c r="U305" s="353"/>
      <c r="V305" s="353"/>
      <c r="W305" s="353"/>
      <c r="X305" s="353"/>
      <c r="Y305" s="353"/>
      <c r="Z305" s="353"/>
      <c r="AA305" s="353"/>
      <c r="AB305" s="353"/>
      <c r="AC305" s="353"/>
      <c r="AD305" s="353"/>
      <c r="AE305" s="353"/>
      <c r="AF305" s="353"/>
      <c r="AG305" s="353"/>
      <c r="AH305" s="353"/>
      <c r="AI305" s="353"/>
      <c r="AJ305" s="353"/>
      <c r="AK305" s="353"/>
      <c r="AL305" s="353"/>
      <c r="AM305" s="353"/>
      <c r="AN305" s="353"/>
      <c r="AO305" s="353"/>
      <c r="AP305" s="353"/>
      <c r="AQ305" s="353"/>
      <c r="AR305" s="353"/>
      <c r="AS305" s="353"/>
      <c r="AT305" s="353"/>
      <c r="AU305" s="353"/>
      <c r="AV305" s="353"/>
      <c r="AW305" s="353"/>
      <c r="AX305" s="353"/>
      <c r="AY305" s="353"/>
      <c r="AZ305" s="353"/>
      <c r="BA305" s="353"/>
      <c r="BB305" s="353"/>
      <c r="BC305" s="353"/>
      <c r="BD305" s="353"/>
      <c r="BE305" s="353"/>
      <c r="BF305" s="353"/>
      <c r="BG305" s="353"/>
      <c r="BH305" s="353"/>
      <c r="BI305" s="353"/>
      <c r="BJ305" s="353"/>
      <c r="BK305" s="353"/>
      <c r="BL305" s="353"/>
    </row>
    <row r="306" spans="1:64" ht="14.1" customHeight="1" thickBot="1">
      <c r="A306" s="373"/>
      <c r="B306" s="373"/>
      <c r="C306" s="353"/>
      <c r="D306" s="353"/>
      <c r="E306" s="353"/>
      <c r="F306" s="353"/>
      <c r="G306" s="353"/>
      <c r="H306" s="353"/>
      <c r="I306" s="353"/>
      <c r="J306" s="353"/>
      <c r="K306" s="353"/>
      <c r="L306" s="353"/>
      <c r="M306" s="353"/>
      <c r="N306" s="353"/>
      <c r="O306" s="353"/>
      <c r="P306" s="353"/>
      <c r="Q306" s="353"/>
      <c r="R306" s="353"/>
      <c r="S306" s="353"/>
      <c r="T306" s="353"/>
      <c r="U306" s="353"/>
      <c r="V306" s="353"/>
      <c r="W306" s="353"/>
      <c r="X306" s="353"/>
      <c r="Y306" s="353"/>
      <c r="Z306" s="353"/>
      <c r="AA306" s="353"/>
      <c r="AB306" s="353"/>
      <c r="AC306" s="353"/>
      <c r="AD306" s="353"/>
      <c r="AE306" s="353"/>
      <c r="AF306" s="353"/>
      <c r="AG306" s="353"/>
      <c r="AH306" s="353"/>
      <c r="AI306" s="353"/>
      <c r="AJ306" s="353"/>
      <c r="AK306" s="353"/>
      <c r="AL306" s="353"/>
      <c r="AM306" s="353"/>
      <c r="AN306" s="353"/>
      <c r="AO306" s="353"/>
      <c r="AP306" s="353"/>
      <c r="AQ306" s="353"/>
      <c r="AR306" s="353"/>
      <c r="AS306" s="353"/>
      <c r="AT306" s="353"/>
      <c r="AU306" s="353"/>
      <c r="AV306" s="353"/>
      <c r="AW306" s="353"/>
      <c r="AX306" s="353"/>
      <c r="AY306" s="353"/>
      <c r="AZ306" s="353"/>
      <c r="BA306" s="353"/>
      <c r="BB306" s="353"/>
      <c r="BC306" s="353"/>
      <c r="BD306" s="353"/>
      <c r="BE306" s="353"/>
      <c r="BF306" s="353"/>
      <c r="BG306" s="353"/>
      <c r="BH306" s="353"/>
      <c r="BI306" s="353"/>
      <c r="BJ306" s="353"/>
      <c r="BK306" s="353"/>
      <c r="BL306" s="353"/>
    </row>
    <row r="307" spans="1:64" ht="24.95" customHeight="1" thickTop="1" thickBot="1">
      <c r="A307" s="366" t="s">
        <v>416</v>
      </c>
      <c r="B307" s="367"/>
      <c r="C307" s="358"/>
      <c r="D307" s="368"/>
      <c r="E307" s="358"/>
      <c r="F307" s="358"/>
      <c r="G307" s="358"/>
      <c r="H307" s="358"/>
      <c r="I307" s="358"/>
      <c r="J307" s="358"/>
      <c r="K307" s="358"/>
      <c r="L307" s="358"/>
      <c r="M307" s="358"/>
      <c r="N307" s="358"/>
      <c r="O307" s="358"/>
      <c r="P307" s="358"/>
      <c r="Q307" s="358"/>
      <c r="R307" s="358"/>
      <c r="S307" s="358"/>
      <c r="T307" s="358"/>
      <c r="U307" s="358"/>
      <c r="V307" s="358"/>
      <c r="W307" s="358"/>
      <c r="X307" s="358"/>
      <c r="Y307" s="358"/>
      <c r="Z307" s="358"/>
      <c r="AA307" s="358"/>
      <c r="AB307" s="358"/>
      <c r="AC307" s="358"/>
      <c r="AD307" s="358"/>
      <c r="AE307" s="358"/>
      <c r="AF307" s="358"/>
      <c r="AG307" s="358"/>
      <c r="AH307" s="358"/>
      <c r="AI307" s="358"/>
      <c r="AJ307" s="358"/>
      <c r="AK307" s="358"/>
      <c r="AL307" s="358"/>
      <c r="AM307" s="358"/>
      <c r="AN307" s="358"/>
      <c r="AO307" s="358"/>
      <c r="AP307" s="358"/>
      <c r="AQ307" s="358"/>
      <c r="AR307" s="358"/>
      <c r="AS307" s="358"/>
      <c r="AT307" s="358"/>
      <c r="AU307" s="358"/>
      <c r="AV307" s="358"/>
      <c r="AW307" s="353"/>
      <c r="AX307" s="353"/>
      <c r="AY307" s="353"/>
      <c r="AZ307" s="353"/>
      <c r="BA307" s="353"/>
      <c r="BB307" s="353"/>
      <c r="BC307" s="353"/>
      <c r="BD307" s="353"/>
      <c r="BE307" s="353"/>
      <c r="BF307" s="353"/>
      <c r="BG307" s="353"/>
      <c r="BH307" s="353"/>
      <c r="BI307" s="353"/>
      <c r="BJ307" s="353"/>
      <c r="BK307" s="353"/>
      <c r="BL307" s="353"/>
    </row>
    <row r="308" spans="1:64" ht="35.1" customHeight="1">
      <c r="A308" s="492" t="str">
        <f>IF(B309&gt;0,"Evt. P-nummer","")</f>
        <v/>
      </c>
      <c r="B308" s="512" t="s">
        <v>392</v>
      </c>
      <c r="C308" s="530" t="s">
        <v>15</v>
      </c>
      <c r="D308" s="531" t="s">
        <v>204</v>
      </c>
      <c r="E308" s="531" t="s">
        <v>113</v>
      </c>
      <c r="F308" s="532" t="s">
        <v>205</v>
      </c>
      <c r="G308" s="359"/>
      <c r="H308" s="359"/>
      <c r="I308" s="359"/>
      <c r="J308" s="359"/>
      <c r="K308" s="359"/>
      <c r="L308" s="359"/>
      <c r="M308" s="359"/>
      <c r="N308" s="359"/>
      <c r="O308" s="359"/>
      <c r="P308" s="359"/>
      <c r="Q308" s="359"/>
      <c r="R308" s="359"/>
      <c r="S308" s="359"/>
      <c r="T308" s="359"/>
      <c r="U308" s="359"/>
      <c r="V308" s="359"/>
      <c r="W308" s="359"/>
      <c r="X308" s="359"/>
      <c r="Y308" s="359"/>
      <c r="Z308" s="359"/>
      <c r="AA308" s="359"/>
      <c r="AB308" s="359"/>
      <c r="AC308" s="359"/>
      <c r="AD308" s="359"/>
      <c r="AE308" s="359"/>
      <c r="AF308" s="359"/>
      <c r="AG308" s="359"/>
      <c r="AH308" s="359"/>
      <c r="AI308" s="359"/>
      <c r="AJ308" s="359"/>
      <c r="AK308" s="359"/>
      <c r="AL308" s="359"/>
      <c r="AM308" s="359"/>
      <c r="AN308" s="359"/>
      <c r="AO308" s="359"/>
      <c r="AP308" s="359"/>
      <c r="AQ308" s="359"/>
      <c r="AR308" s="359"/>
      <c r="AS308" s="359"/>
      <c r="AT308" s="359"/>
      <c r="AU308" s="359"/>
      <c r="AV308" s="359"/>
      <c r="AW308" s="353"/>
      <c r="AX308" s="353"/>
      <c r="AY308" s="353"/>
      <c r="AZ308" s="353"/>
      <c r="BA308" s="353"/>
      <c r="BB308" s="353"/>
      <c r="BC308" s="353"/>
      <c r="BD308" s="353"/>
      <c r="BE308" s="353"/>
      <c r="BF308" s="353"/>
      <c r="BG308" s="353"/>
      <c r="BH308" s="353"/>
      <c r="BI308" s="353"/>
      <c r="BJ308" s="353"/>
      <c r="BK308" s="353"/>
      <c r="BL308" s="353"/>
    </row>
    <row r="309" spans="1:64" ht="35.1" customHeight="1" thickBot="1">
      <c r="A309" s="691"/>
      <c r="B309" s="692"/>
      <c r="C309" s="667"/>
      <c r="D309" s="668"/>
      <c r="E309" s="668"/>
      <c r="F309" s="669"/>
      <c r="G309" s="353"/>
      <c r="H309" s="353"/>
      <c r="I309" s="353"/>
      <c r="J309" s="353"/>
      <c r="K309" s="353"/>
      <c r="L309" s="353"/>
      <c r="M309" s="353"/>
      <c r="N309" s="353"/>
      <c r="O309" s="353"/>
      <c r="P309" s="353"/>
      <c r="Q309" s="353"/>
      <c r="R309" s="353"/>
      <c r="S309" s="353"/>
      <c r="T309" s="353"/>
      <c r="U309" s="353"/>
      <c r="V309" s="353"/>
      <c r="W309" s="353"/>
      <c r="X309" s="353"/>
      <c r="Y309" s="353"/>
      <c r="Z309" s="353"/>
      <c r="AA309" s="353"/>
      <c r="AB309" s="353"/>
      <c r="AC309" s="353"/>
      <c r="AD309" s="353"/>
      <c r="AE309" s="353"/>
      <c r="AF309" s="353"/>
      <c r="AG309" s="353"/>
      <c r="AH309" s="353"/>
      <c r="AI309" s="353"/>
      <c r="AJ309" s="353"/>
      <c r="AK309" s="353"/>
      <c r="AL309" s="353"/>
      <c r="AM309" s="353"/>
      <c r="AN309" s="353"/>
      <c r="AO309" s="353"/>
      <c r="AP309" s="353"/>
      <c r="AQ309" s="353"/>
      <c r="AR309" s="353"/>
      <c r="AS309" s="353"/>
      <c r="AT309" s="353"/>
      <c r="AU309" s="353"/>
      <c r="AV309" s="353"/>
      <c r="AW309" s="353"/>
      <c r="AX309" s="353"/>
      <c r="AY309" s="353"/>
      <c r="AZ309" s="353"/>
      <c r="BA309" s="353"/>
      <c r="BB309" s="353"/>
      <c r="BC309" s="353"/>
      <c r="BD309" s="353"/>
      <c r="BE309" s="353"/>
      <c r="BF309" s="353"/>
      <c r="BG309" s="353"/>
      <c r="BH309" s="353"/>
      <c r="BI309" s="353"/>
      <c r="BJ309" s="353"/>
      <c r="BK309" s="353"/>
      <c r="BL309" s="353"/>
    </row>
    <row r="310" spans="1:64" ht="35.1" customHeight="1">
      <c r="A310" s="528" t="s">
        <v>210</v>
      </c>
      <c r="B310" s="529" t="s">
        <v>406</v>
      </c>
      <c r="C310" s="750"/>
      <c r="D310" s="533" t="s">
        <v>401</v>
      </c>
      <c r="E310" s="533" t="str">
        <f>IF(D311="Ja","Privat finansiering","")</f>
        <v/>
      </c>
      <c r="F310" s="536" t="str">
        <f>IF(D311="Ja","Offentlig finansiering","")</f>
        <v/>
      </c>
      <c r="G310" s="353"/>
      <c r="H310" s="353"/>
      <c r="I310" s="353"/>
      <c r="J310" s="353"/>
      <c r="K310" s="353"/>
      <c r="L310" s="353"/>
      <c r="M310" s="353"/>
      <c r="N310" s="353"/>
      <c r="O310" s="353"/>
      <c r="P310" s="353"/>
      <c r="Q310" s="353"/>
      <c r="R310" s="353"/>
      <c r="S310" s="353"/>
      <c r="T310" s="353"/>
      <c r="U310" s="353"/>
      <c r="V310" s="353"/>
      <c r="W310" s="353"/>
      <c r="X310" s="353"/>
      <c r="Y310" s="353"/>
      <c r="Z310" s="353"/>
      <c r="AA310" s="353"/>
      <c r="AB310" s="353"/>
      <c r="AC310" s="353"/>
      <c r="AD310" s="353"/>
      <c r="AE310" s="353"/>
      <c r="AF310" s="353"/>
      <c r="AG310" s="353"/>
      <c r="AH310" s="353"/>
      <c r="AI310" s="353"/>
      <c r="AJ310" s="353"/>
      <c r="AK310" s="353"/>
      <c r="AL310" s="353"/>
      <c r="AM310" s="353"/>
      <c r="AN310" s="353"/>
      <c r="AO310" s="353"/>
      <c r="AP310" s="353"/>
      <c r="AQ310" s="353"/>
      <c r="AR310" s="353"/>
      <c r="AS310" s="353"/>
      <c r="AT310" s="353"/>
      <c r="AU310" s="353"/>
      <c r="AV310" s="353"/>
      <c r="AW310" s="353"/>
      <c r="AX310" s="353"/>
      <c r="AY310" s="353"/>
      <c r="AZ310" s="353"/>
      <c r="BA310" s="353"/>
      <c r="BB310" s="353"/>
      <c r="BC310" s="353"/>
      <c r="BD310" s="353"/>
      <c r="BE310" s="353"/>
      <c r="BF310" s="353"/>
      <c r="BG310" s="353"/>
      <c r="BH310" s="353"/>
      <c r="BI310" s="353"/>
      <c r="BJ310" s="353"/>
      <c r="BK310" s="353"/>
      <c r="BL310" s="353"/>
    </row>
    <row r="311" spans="1:64" ht="35.1" customHeight="1" thickBot="1">
      <c r="A311" s="335" t="s">
        <v>429</v>
      </c>
      <c r="B311" s="519" t="s">
        <v>429</v>
      </c>
      <c r="C311" s="751"/>
      <c r="D311" s="670"/>
      <c r="E311" s="685"/>
      <c r="F311" s="686"/>
      <c r="G311" s="353"/>
      <c r="H311" s="353"/>
      <c r="I311" s="353"/>
      <c r="J311" s="353"/>
      <c r="K311" s="353"/>
      <c r="L311" s="353"/>
      <c r="M311" s="353"/>
      <c r="N311" s="353"/>
      <c r="O311" s="353"/>
      <c r="P311" s="353"/>
      <c r="Q311" s="353"/>
      <c r="R311" s="353"/>
      <c r="S311" s="353"/>
      <c r="T311" s="353"/>
      <c r="U311" s="353"/>
      <c r="V311" s="353"/>
      <c r="W311" s="353"/>
      <c r="X311" s="353"/>
      <c r="Y311" s="353"/>
      <c r="Z311" s="353"/>
      <c r="AA311" s="353"/>
      <c r="AB311" s="353"/>
      <c r="AC311" s="353"/>
      <c r="AD311" s="353"/>
      <c r="AE311" s="353"/>
      <c r="AF311" s="353"/>
      <c r="AG311" s="353"/>
      <c r="AH311" s="353"/>
      <c r="AI311" s="353"/>
      <c r="AJ311" s="353"/>
      <c r="AK311" s="353"/>
      <c r="AL311" s="353"/>
      <c r="AM311" s="353"/>
      <c r="AN311" s="353"/>
      <c r="AO311" s="353"/>
      <c r="AP311" s="353"/>
      <c r="AQ311" s="353"/>
      <c r="AR311" s="353"/>
      <c r="AS311" s="353"/>
      <c r="AT311" s="353"/>
      <c r="AU311" s="353"/>
      <c r="AV311" s="353"/>
      <c r="AW311" s="353"/>
      <c r="AX311" s="353"/>
      <c r="AY311" s="353"/>
      <c r="AZ311" s="353"/>
      <c r="BA311" s="353"/>
      <c r="BB311" s="353"/>
      <c r="BC311" s="353"/>
      <c r="BD311" s="353"/>
      <c r="BE311" s="353"/>
      <c r="BF311" s="353"/>
      <c r="BG311" s="353"/>
      <c r="BH311" s="353"/>
      <c r="BI311" s="353"/>
      <c r="BJ311" s="353"/>
      <c r="BK311" s="353"/>
      <c r="BL311" s="353"/>
    </row>
    <row r="312" spans="1:64" ht="14.1" customHeight="1">
      <c r="A312" s="353"/>
      <c r="B312" s="353"/>
      <c r="C312" s="353"/>
      <c r="D312" s="353"/>
      <c r="E312" s="353"/>
      <c r="F312" s="353"/>
      <c r="G312" s="353"/>
      <c r="H312" s="353"/>
      <c r="I312" s="353"/>
      <c r="J312" s="353"/>
      <c r="K312" s="353"/>
      <c r="L312" s="353"/>
      <c r="M312" s="353"/>
      <c r="N312" s="353"/>
      <c r="O312" s="353"/>
      <c r="P312" s="353"/>
      <c r="Q312" s="353"/>
      <c r="R312" s="353"/>
      <c r="S312" s="353"/>
      <c r="T312" s="353"/>
      <c r="U312" s="353"/>
      <c r="V312" s="353"/>
      <c r="W312" s="353"/>
      <c r="X312" s="353"/>
      <c r="Y312" s="353"/>
      <c r="Z312" s="353"/>
      <c r="AA312" s="353"/>
      <c r="AB312" s="353"/>
      <c r="AC312" s="353"/>
      <c r="AD312" s="353"/>
      <c r="AE312" s="353"/>
      <c r="AF312" s="353"/>
      <c r="AG312" s="353"/>
      <c r="AH312" s="353"/>
      <c r="AI312" s="353"/>
      <c r="AJ312" s="353"/>
      <c r="AK312" s="353"/>
      <c r="AL312" s="353"/>
      <c r="AM312" s="353"/>
      <c r="AN312" s="353"/>
      <c r="AO312" s="353"/>
      <c r="AP312" s="353"/>
      <c r="AQ312" s="353"/>
      <c r="AR312" s="353"/>
      <c r="AS312" s="353"/>
      <c r="AT312" s="353"/>
      <c r="AU312" s="353"/>
      <c r="AV312" s="353"/>
      <c r="AW312" s="353"/>
      <c r="AX312" s="353"/>
      <c r="AY312" s="353"/>
      <c r="AZ312" s="353"/>
      <c r="BA312" s="353"/>
      <c r="BB312" s="353"/>
      <c r="BC312" s="353"/>
      <c r="BD312" s="353"/>
      <c r="BE312" s="353"/>
      <c r="BF312" s="353"/>
      <c r="BG312" s="353"/>
      <c r="BH312" s="353"/>
      <c r="BI312" s="353"/>
      <c r="BJ312" s="353"/>
      <c r="BK312" s="353"/>
      <c r="BL312" s="353"/>
    </row>
    <row r="313" spans="1:64" ht="15.75" customHeight="1" thickBot="1">
      <c r="A313" s="354" t="s">
        <v>431</v>
      </c>
      <c r="B313" s="354" t="s">
        <v>203</v>
      </c>
      <c r="C313" s="372" t="s">
        <v>123</v>
      </c>
      <c r="D313" s="370" t="s">
        <v>127</v>
      </c>
      <c r="E313" s="370" t="s">
        <v>128</v>
      </c>
      <c r="F313" s="370" t="s">
        <v>129</v>
      </c>
      <c r="G313" s="370" t="s">
        <v>130</v>
      </c>
      <c r="H313" s="370" t="s">
        <v>131</v>
      </c>
      <c r="I313" s="370" t="s">
        <v>132</v>
      </c>
      <c r="J313" s="370" t="s">
        <v>133</v>
      </c>
      <c r="K313" s="370" t="s">
        <v>134</v>
      </c>
      <c r="L313" s="370" t="s">
        <v>135</v>
      </c>
      <c r="M313" s="370" t="s">
        <v>136</v>
      </c>
      <c r="N313" s="370" t="s">
        <v>137</v>
      </c>
      <c r="O313" s="370" t="s">
        <v>138</v>
      </c>
      <c r="P313" s="370" t="s">
        <v>139</v>
      </c>
      <c r="Q313" s="370" t="s">
        <v>140</v>
      </c>
      <c r="R313" s="370" t="s">
        <v>141</v>
      </c>
      <c r="S313" s="370" t="s">
        <v>142</v>
      </c>
      <c r="T313" s="370" t="s">
        <v>143</v>
      </c>
      <c r="U313" s="370" t="s">
        <v>144</v>
      </c>
      <c r="V313" s="370" t="s">
        <v>145</v>
      </c>
      <c r="W313" s="370" t="s">
        <v>146</v>
      </c>
      <c r="X313" s="370" t="s">
        <v>147</v>
      </c>
      <c r="Y313" s="370" t="s">
        <v>148</v>
      </c>
      <c r="Z313" s="404" t="s">
        <v>155</v>
      </c>
      <c r="AA313" s="353"/>
      <c r="AB313" s="353"/>
      <c r="AC313" s="353"/>
      <c r="AD313" s="353"/>
      <c r="AE313" s="353"/>
      <c r="AF313" s="353"/>
      <c r="AG313" s="353"/>
      <c r="AH313" s="353"/>
      <c r="AI313" s="353"/>
      <c r="AJ313" s="353"/>
      <c r="AK313" s="353"/>
      <c r="AL313" s="353"/>
      <c r="AM313" s="353"/>
      <c r="AN313" s="353"/>
      <c r="AO313" s="353"/>
      <c r="AP313" s="353"/>
      <c r="AQ313" s="353"/>
      <c r="AR313" s="353"/>
      <c r="AS313" s="353"/>
      <c r="AT313" s="353"/>
      <c r="AU313" s="353"/>
      <c r="AV313" s="353"/>
      <c r="AW313" s="353"/>
      <c r="AX313" s="353"/>
      <c r="AY313" s="353"/>
      <c r="AZ313" s="353"/>
      <c r="BA313" s="353"/>
      <c r="BB313" s="353"/>
      <c r="BC313" s="353"/>
      <c r="BD313" s="353"/>
      <c r="BE313" s="353"/>
      <c r="BF313" s="353"/>
      <c r="BG313" s="353"/>
      <c r="BH313" s="353"/>
      <c r="BI313" s="353"/>
      <c r="BJ313" s="353"/>
      <c r="BK313" s="353"/>
      <c r="BL313" s="353"/>
    </row>
    <row r="314" spans="1:64" ht="50.1" customHeight="1">
      <c r="A314" s="736" t="s">
        <v>54</v>
      </c>
      <c r="B314" s="262"/>
      <c r="C314" s="46" t="s">
        <v>124</v>
      </c>
      <c r="D314" s="693"/>
      <c r="E314" s="693"/>
      <c r="F314" s="693"/>
      <c r="G314" s="693"/>
      <c r="H314" s="693"/>
      <c r="I314" s="693"/>
      <c r="J314" s="693"/>
      <c r="K314" s="693"/>
      <c r="L314" s="693"/>
      <c r="M314" s="693"/>
      <c r="N314" s="693"/>
      <c r="O314" s="693"/>
      <c r="P314" s="693"/>
      <c r="Q314" s="693"/>
      <c r="R314" s="693"/>
      <c r="S314" s="693"/>
      <c r="T314" s="693"/>
      <c r="U314" s="693"/>
      <c r="V314" s="693"/>
      <c r="W314" s="693"/>
      <c r="X314" s="693"/>
      <c r="Y314" s="693"/>
      <c r="Z314" s="694"/>
      <c r="AA314" s="695"/>
      <c r="AB314" s="695"/>
      <c r="AC314" s="695"/>
      <c r="AD314" s="695"/>
      <c r="AE314" s="695"/>
      <c r="AF314" s="695"/>
      <c r="AG314" s="695"/>
      <c r="AH314" s="695"/>
      <c r="AI314" s="695"/>
      <c r="AJ314" s="695"/>
      <c r="AK314" s="695"/>
      <c r="AL314" s="695"/>
      <c r="AM314" s="695"/>
      <c r="AN314" s="695"/>
      <c r="AO314" s="695"/>
      <c r="AP314" s="695"/>
      <c r="AQ314" s="695"/>
      <c r="AR314" s="695"/>
      <c r="AS314" s="695"/>
      <c r="AT314" s="695"/>
      <c r="AU314" s="695"/>
      <c r="AV314" s="696"/>
      <c r="AW314" s="353"/>
      <c r="AX314" s="353"/>
      <c r="AY314" s="353"/>
      <c r="AZ314" s="353"/>
      <c r="BA314" s="353"/>
      <c r="BB314" s="353"/>
      <c r="BC314" s="353"/>
      <c r="BD314" s="353"/>
      <c r="BE314" s="353"/>
      <c r="BF314" s="353"/>
      <c r="BG314" s="353"/>
      <c r="BH314" s="353"/>
      <c r="BI314" s="353"/>
      <c r="BJ314" s="353"/>
      <c r="BK314" s="353"/>
      <c r="BL314" s="353"/>
    </row>
    <row r="315" spans="1:64" ht="14.45" customHeight="1">
      <c r="A315" s="738"/>
      <c r="B315" s="255"/>
      <c r="C315" s="37" t="s">
        <v>125</v>
      </c>
      <c r="D315" s="697"/>
      <c r="E315" s="697"/>
      <c r="F315" s="697"/>
      <c r="G315" s="697"/>
      <c r="H315" s="697"/>
      <c r="I315" s="697"/>
      <c r="J315" s="697"/>
      <c r="K315" s="697"/>
      <c r="L315" s="697"/>
      <c r="M315" s="697"/>
      <c r="N315" s="697"/>
      <c r="O315" s="697"/>
      <c r="P315" s="697"/>
      <c r="Q315" s="697"/>
      <c r="R315" s="697"/>
      <c r="S315" s="697"/>
      <c r="T315" s="697"/>
      <c r="U315" s="697"/>
      <c r="V315" s="697"/>
      <c r="W315" s="697"/>
      <c r="X315" s="697"/>
      <c r="Y315" s="697"/>
      <c r="Z315" s="698"/>
      <c r="AA315" s="699"/>
      <c r="AB315" s="699"/>
      <c r="AC315" s="699"/>
      <c r="AD315" s="699"/>
      <c r="AE315" s="699"/>
      <c r="AF315" s="699"/>
      <c r="AG315" s="699"/>
      <c r="AH315" s="699"/>
      <c r="AI315" s="699"/>
      <c r="AJ315" s="699"/>
      <c r="AK315" s="699"/>
      <c r="AL315" s="699"/>
      <c r="AM315" s="699"/>
      <c r="AN315" s="699"/>
      <c r="AO315" s="699"/>
      <c r="AP315" s="699"/>
      <c r="AQ315" s="699"/>
      <c r="AR315" s="699"/>
      <c r="AS315" s="699"/>
      <c r="AT315" s="699"/>
      <c r="AU315" s="699"/>
      <c r="AV315" s="700"/>
      <c r="AW315" s="353"/>
      <c r="AX315" s="353"/>
      <c r="AY315" s="353"/>
      <c r="AZ315" s="353"/>
      <c r="BA315" s="353"/>
      <c r="BB315" s="353"/>
      <c r="BC315" s="353"/>
      <c r="BD315" s="353"/>
      <c r="BE315" s="353"/>
      <c r="BF315" s="353"/>
      <c r="BG315" s="353"/>
      <c r="BH315" s="353"/>
      <c r="BI315" s="353"/>
      <c r="BJ315" s="353"/>
      <c r="BK315" s="353"/>
      <c r="BL315" s="353"/>
    </row>
    <row r="316" spans="1:64" ht="14.45" customHeight="1" thickBot="1">
      <c r="A316" s="738"/>
      <c r="B316" s="256" t="s">
        <v>156</v>
      </c>
      <c r="C316" s="37" t="s">
        <v>9</v>
      </c>
      <c r="D316" s="697"/>
      <c r="E316" s="697"/>
      <c r="F316" s="697"/>
      <c r="G316" s="697"/>
      <c r="H316" s="697"/>
      <c r="I316" s="697"/>
      <c r="J316" s="697"/>
      <c r="K316" s="697"/>
      <c r="L316" s="697"/>
      <c r="M316" s="697"/>
      <c r="N316" s="697"/>
      <c r="O316" s="697"/>
      <c r="P316" s="697"/>
      <c r="Q316" s="697"/>
      <c r="R316" s="697"/>
      <c r="S316" s="697"/>
      <c r="T316" s="697"/>
      <c r="U316" s="697"/>
      <c r="V316" s="697"/>
      <c r="W316" s="697"/>
      <c r="X316" s="697"/>
      <c r="Y316" s="697"/>
      <c r="Z316" s="698"/>
      <c r="AA316" s="699"/>
      <c r="AB316" s="699"/>
      <c r="AC316" s="699"/>
      <c r="AD316" s="699"/>
      <c r="AE316" s="699"/>
      <c r="AF316" s="699"/>
      <c r="AG316" s="699"/>
      <c r="AH316" s="699"/>
      <c r="AI316" s="699"/>
      <c r="AJ316" s="699"/>
      <c r="AK316" s="699"/>
      <c r="AL316" s="699"/>
      <c r="AM316" s="699"/>
      <c r="AN316" s="699"/>
      <c r="AO316" s="699"/>
      <c r="AP316" s="699"/>
      <c r="AQ316" s="699"/>
      <c r="AR316" s="699"/>
      <c r="AS316" s="699"/>
      <c r="AT316" s="699"/>
      <c r="AU316" s="699"/>
      <c r="AV316" s="700"/>
      <c r="AW316" s="353"/>
      <c r="AX316" s="353"/>
      <c r="AY316" s="353"/>
      <c r="AZ316" s="353"/>
      <c r="BA316" s="353"/>
      <c r="BB316" s="353"/>
      <c r="BC316" s="353"/>
      <c r="BD316" s="353"/>
      <c r="BE316" s="353"/>
      <c r="BF316" s="353"/>
      <c r="BG316" s="353"/>
      <c r="BH316" s="353"/>
      <c r="BI316" s="353"/>
      <c r="BJ316" s="353"/>
      <c r="BK316" s="353"/>
      <c r="BL316" s="353"/>
    </row>
    <row r="317" spans="1:64" ht="14.45" customHeight="1" thickBot="1">
      <c r="A317" s="737"/>
      <c r="B317" s="257">
        <v>0</v>
      </c>
      <c r="C317" s="38" t="s">
        <v>126</v>
      </c>
      <c r="D317" s="52" t="str">
        <f>IF(D315*D316=0,"",(D315*D316))</f>
        <v/>
      </c>
      <c r="E317" s="52" t="str">
        <f t="shared" ref="E317:AV317" si="20">IF(E315*E316=0,"",(E315*E316))</f>
        <v/>
      </c>
      <c r="F317" s="52" t="str">
        <f t="shared" si="20"/>
        <v/>
      </c>
      <c r="G317" s="52" t="str">
        <f t="shared" si="20"/>
        <v/>
      </c>
      <c r="H317" s="52" t="str">
        <f t="shared" si="20"/>
        <v/>
      </c>
      <c r="I317" s="52" t="str">
        <f t="shared" si="20"/>
        <v/>
      </c>
      <c r="J317" s="52" t="str">
        <f t="shared" si="20"/>
        <v/>
      </c>
      <c r="K317" s="52" t="str">
        <f t="shared" si="20"/>
        <v/>
      </c>
      <c r="L317" s="52" t="str">
        <f t="shared" si="20"/>
        <v/>
      </c>
      <c r="M317" s="52" t="str">
        <f t="shared" si="20"/>
        <v/>
      </c>
      <c r="N317" s="52" t="str">
        <f t="shared" si="20"/>
        <v/>
      </c>
      <c r="O317" s="52" t="str">
        <f t="shared" si="20"/>
        <v/>
      </c>
      <c r="P317" s="52" t="str">
        <f t="shared" si="20"/>
        <v/>
      </c>
      <c r="Q317" s="52" t="str">
        <f t="shared" si="20"/>
        <v/>
      </c>
      <c r="R317" s="52" t="str">
        <f t="shared" si="20"/>
        <v/>
      </c>
      <c r="S317" s="52" t="str">
        <f t="shared" si="20"/>
        <v/>
      </c>
      <c r="T317" s="52" t="str">
        <f t="shared" si="20"/>
        <v/>
      </c>
      <c r="U317" s="52" t="str">
        <f t="shared" si="20"/>
        <v/>
      </c>
      <c r="V317" s="52" t="str">
        <f t="shared" si="20"/>
        <v/>
      </c>
      <c r="W317" s="52" t="str">
        <f t="shared" si="20"/>
        <v/>
      </c>
      <c r="X317" s="52" t="str">
        <f t="shared" si="20"/>
        <v/>
      </c>
      <c r="Y317" s="52" t="str">
        <f t="shared" si="20"/>
        <v/>
      </c>
      <c r="Z317" s="65" t="str">
        <f t="shared" si="20"/>
        <v/>
      </c>
      <c r="AA317" s="66" t="str">
        <f t="shared" si="20"/>
        <v/>
      </c>
      <c r="AB317" s="66" t="str">
        <f t="shared" si="20"/>
        <v/>
      </c>
      <c r="AC317" s="66" t="str">
        <f t="shared" si="20"/>
        <v/>
      </c>
      <c r="AD317" s="66" t="str">
        <f t="shared" si="20"/>
        <v/>
      </c>
      <c r="AE317" s="66" t="str">
        <f t="shared" si="20"/>
        <v/>
      </c>
      <c r="AF317" s="66" t="str">
        <f t="shared" si="20"/>
        <v/>
      </c>
      <c r="AG317" s="66" t="str">
        <f t="shared" si="20"/>
        <v/>
      </c>
      <c r="AH317" s="66" t="str">
        <f t="shared" si="20"/>
        <v/>
      </c>
      <c r="AI317" s="66" t="str">
        <f t="shared" si="20"/>
        <v/>
      </c>
      <c r="AJ317" s="66" t="str">
        <f t="shared" si="20"/>
        <v/>
      </c>
      <c r="AK317" s="66" t="str">
        <f t="shared" si="20"/>
        <v/>
      </c>
      <c r="AL317" s="66" t="str">
        <f t="shared" si="20"/>
        <v/>
      </c>
      <c r="AM317" s="66" t="str">
        <f t="shared" si="20"/>
        <v/>
      </c>
      <c r="AN317" s="66" t="str">
        <f t="shared" si="20"/>
        <v/>
      </c>
      <c r="AO317" s="66" t="str">
        <f t="shared" si="20"/>
        <v/>
      </c>
      <c r="AP317" s="66" t="str">
        <f t="shared" si="20"/>
        <v/>
      </c>
      <c r="AQ317" s="66" t="str">
        <f t="shared" si="20"/>
        <v/>
      </c>
      <c r="AR317" s="66" t="str">
        <f t="shared" si="20"/>
        <v/>
      </c>
      <c r="AS317" s="66" t="str">
        <f t="shared" si="20"/>
        <v/>
      </c>
      <c r="AT317" s="66" t="str">
        <f t="shared" si="20"/>
        <v/>
      </c>
      <c r="AU317" s="66" t="str">
        <f t="shared" si="20"/>
        <v/>
      </c>
      <c r="AV317" s="67" t="str">
        <f t="shared" si="20"/>
        <v/>
      </c>
      <c r="AW317" s="353"/>
      <c r="AX317" s="353"/>
      <c r="AY317" s="353"/>
      <c r="AZ317" s="353"/>
      <c r="BA317" s="353"/>
      <c r="BB317" s="353"/>
      <c r="BC317" s="353"/>
      <c r="BD317" s="353"/>
      <c r="BE317" s="353"/>
      <c r="BF317" s="353"/>
      <c r="BG317" s="353"/>
      <c r="BH317" s="353"/>
      <c r="BI317" s="353"/>
      <c r="BJ317" s="353"/>
      <c r="BK317" s="353"/>
      <c r="BL317" s="353"/>
    </row>
    <row r="318" spans="1:64" ht="50.1" customHeight="1">
      <c r="A318" s="738" t="s">
        <v>3</v>
      </c>
      <c r="B318" s="258"/>
      <c r="C318" s="41" t="s">
        <v>124</v>
      </c>
      <c r="D318" s="701"/>
      <c r="E318" s="702"/>
      <c r="F318" s="702"/>
      <c r="G318" s="702"/>
      <c r="H318" s="702"/>
      <c r="I318" s="702"/>
      <c r="J318" s="702"/>
      <c r="K318" s="702"/>
      <c r="L318" s="702"/>
      <c r="M318" s="702"/>
      <c r="N318" s="702"/>
      <c r="O318" s="702"/>
      <c r="P318" s="702"/>
      <c r="Q318" s="702"/>
      <c r="R318" s="702"/>
      <c r="S318" s="702"/>
      <c r="T318" s="702"/>
      <c r="U318" s="702"/>
      <c r="V318" s="702"/>
      <c r="W318" s="702"/>
      <c r="X318" s="702"/>
      <c r="Y318" s="702"/>
      <c r="Z318" s="698"/>
      <c r="AA318" s="699"/>
      <c r="AB318" s="699"/>
      <c r="AC318" s="699"/>
      <c r="AD318" s="699"/>
      <c r="AE318" s="699"/>
      <c r="AF318" s="699"/>
      <c r="AG318" s="699"/>
      <c r="AH318" s="699"/>
      <c r="AI318" s="699"/>
      <c r="AJ318" s="699"/>
      <c r="AK318" s="699"/>
      <c r="AL318" s="699"/>
      <c r="AM318" s="699"/>
      <c r="AN318" s="699"/>
      <c r="AO318" s="699"/>
      <c r="AP318" s="699"/>
      <c r="AQ318" s="699"/>
      <c r="AR318" s="699"/>
      <c r="AS318" s="699"/>
      <c r="AT318" s="699"/>
      <c r="AU318" s="699"/>
      <c r="AV318" s="700"/>
      <c r="AW318" s="353"/>
      <c r="AX318" s="353"/>
      <c r="AY318" s="353"/>
      <c r="AZ318" s="353"/>
      <c r="BA318" s="353"/>
      <c r="BB318" s="353"/>
      <c r="BC318" s="353"/>
      <c r="BD318" s="353"/>
      <c r="BE318" s="353"/>
      <c r="BF318" s="353"/>
      <c r="BG318" s="353"/>
      <c r="BH318" s="353"/>
      <c r="BI318" s="353"/>
      <c r="BJ318" s="353"/>
      <c r="BK318" s="353"/>
      <c r="BL318" s="353"/>
    </row>
    <row r="319" spans="1:64" ht="14.45" customHeight="1">
      <c r="A319" s="738"/>
      <c r="B319" s="259"/>
      <c r="C319" s="37" t="s">
        <v>125</v>
      </c>
      <c r="D319" s="697"/>
      <c r="E319" s="697"/>
      <c r="F319" s="697"/>
      <c r="G319" s="697"/>
      <c r="H319" s="697"/>
      <c r="I319" s="697"/>
      <c r="J319" s="697"/>
      <c r="K319" s="697"/>
      <c r="L319" s="697"/>
      <c r="M319" s="697"/>
      <c r="N319" s="697"/>
      <c r="O319" s="697"/>
      <c r="P319" s="697"/>
      <c r="Q319" s="697"/>
      <c r="R319" s="697"/>
      <c r="S319" s="697"/>
      <c r="T319" s="697"/>
      <c r="U319" s="697"/>
      <c r="V319" s="697"/>
      <c r="W319" s="697"/>
      <c r="X319" s="697"/>
      <c r="Y319" s="697"/>
      <c r="Z319" s="698"/>
      <c r="AA319" s="699"/>
      <c r="AB319" s="699"/>
      <c r="AC319" s="699"/>
      <c r="AD319" s="699"/>
      <c r="AE319" s="699"/>
      <c r="AF319" s="699"/>
      <c r="AG319" s="699"/>
      <c r="AH319" s="699"/>
      <c r="AI319" s="699"/>
      <c r="AJ319" s="699"/>
      <c r="AK319" s="699"/>
      <c r="AL319" s="699"/>
      <c r="AM319" s="699"/>
      <c r="AN319" s="699"/>
      <c r="AO319" s="699"/>
      <c r="AP319" s="699"/>
      <c r="AQ319" s="699"/>
      <c r="AR319" s="699"/>
      <c r="AS319" s="699"/>
      <c r="AT319" s="699"/>
      <c r="AU319" s="699"/>
      <c r="AV319" s="700"/>
      <c r="AW319" s="353"/>
      <c r="AX319" s="353"/>
      <c r="AY319" s="353"/>
      <c r="AZ319" s="353"/>
      <c r="BA319" s="353"/>
      <c r="BB319" s="353"/>
      <c r="BC319" s="353"/>
      <c r="BD319" s="353"/>
      <c r="BE319" s="353"/>
      <c r="BF319" s="353"/>
      <c r="BG319" s="353"/>
      <c r="BH319" s="353"/>
      <c r="BI319" s="353"/>
      <c r="BJ319" s="353"/>
      <c r="BK319" s="353"/>
      <c r="BL319" s="353"/>
    </row>
    <row r="320" spans="1:64" ht="14.45" customHeight="1">
      <c r="A320" s="738"/>
      <c r="B320" s="259"/>
      <c r="C320" s="37" t="s">
        <v>9</v>
      </c>
      <c r="D320" s="697"/>
      <c r="E320" s="697"/>
      <c r="F320" s="697"/>
      <c r="G320" s="697"/>
      <c r="H320" s="697"/>
      <c r="I320" s="697"/>
      <c r="J320" s="697"/>
      <c r="K320" s="697"/>
      <c r="L320" s="697"/>
      <c r="M320" s="697"/>
      <c r="N320" s="697"/>
      <c r="O320" s="697"/>
      <c r="P320" s="697"/>
      <c r="Q320" s="697"/>
      <c r="R320" s="697"/>
      <c r="S320" s="697"/>
      <c r="T320" s="697"/>
      <c r="U320" s="697"/>
      <c r="V320" s="697"/>
      <c r="W320" s="697"/>
      <c r="X320" s="697"/>
      <c r="Y320" s="697"/>
      <c r="Z320" s="698"/>
      <c r="AA320" s="699"/>
      <c r="AB320" s="699"/>
      <c r="AC320" s="699"/>
      <c r="AD320" s="699"/>
      <c r="AE320" s="699"/>
      <c r="AF320" s="699"/>
      <c r="AG320" s="699"/>
      <c r="AH320" s="699"/>
      <c r="AI320" s="699"/>
      <c r="AJ320" s="699"/>
      <c r="AK320" s="699"/>
      <c r="AL320" s="699"/>
      <c r="AM320" s="699"/>
      <c r="AN320" s="699"/>
      <c r="AO320" s="699"/>
      <c r="AP320" s="699"/>
      <c r="AQ320" s="699"/>
      <c r="AR320" s="699"/>
      <c r="AS320" s="699"/>
      <c r="AT320" s="699"/>
      <c r="AU320" s="699"/>
      <c r="AV320" s="700"/>
      <c r="AW320" s="353"/>
      <c r="AX320" s="353"/>
      <c r="AY320" s="353"/>
      <c r="AZ320" s="353"/>
      <c r="BA320" s="353"/>
      <c r="BB320" s="353"/>
      <c r="BC320" s="353"/>
      <c r="BD320" s="353"/>
      <c r="BE320" s="353"/>
      <c r="BF320" s="353"/>
      <c r="BG320" s="353"/>
      <c r="BH320" s="353"/>
      <c r="BI320" s="353"/>
      <c r="BJ320" s="353"/>
      <c r="BK320" s="353"/>
      <c r="BL320" s="353"/>
    </row>
    <row r="321" spans="1:64" ht="14.45" customHeight="1" thickBot="1">
      <c r="A321" s="738"/>
      <c r="B321" s="260">
        <v>0</v>
      </c>
      <c r="C321" s="40" t="s">
        <v>126</v>
      </c>
      <c r="D321" s="51" t="str">
        <f t="shared" ref="D321:AV321" si="21">IF(D319*D320=0,"",(D319*D320))</f>
        <v/>
      </c>
      <c r="E321" s="51" t="str">
        <f t="shared" si="21"/>
        <v/>
      </c>
      <c r="F321" s="51" t="str">
        <f t="shared" si="21"/>
        <v/>
      </c>
      <c r="G321" s="51" t="str">
        <f t="shared" si="21"/>
        <v/>
      </c>
      <c r="H321" s="51" t="str">
        <f t="shared" si="21"/>
        <v/>
      </c>
      <c r="I321" s="51" t="str">
        <f t="shared" si="21"/>
        <v/>
      </c>
      <c r="J321" s="51" t="str">
        <f t="shared" si="21"/>
        <v/>
      </c>
      <c r="K321" s="51" t="str">
        <f t="shared" si="21"/>
        <v/>
      </c>
      <c r="L321" s="51" t="str">
        <f t="shared" si="21"/>
        <v/>
      </c>
      <c r="M321" s="51" t="str">
        <f t="shared" si="21"/>
        <v/>
      </c>
      <c r="N321" s="51" t="str">
        <f t="shared" si="21"/>
        <v/>
      </c>
      <c r="O321" s="51" t="str">
        <f t="shared" si="21"/>
        <v/>
      </c>
      <c r="P321" s="51" t="str">
        <f t="shared" si="21"/>
        <v/>
      </c>
      <c r="Q321" s="51" t="str">
        <f t="shared" si="21"/>
        <v/>
      </c>
      <c r="R321" s="51" t="str">
        <f t="shared" si="21"/>
        <v/>
      </c>
      <c r="S321" s="51" t="str">
        <f t="shared" si="21"/>
        <v/>
      </c>
      <c r="T321" s="51" t="str">
        <f t="shared" si="21"/>
        <v/>
      </c>
      <c r="U321" s="51" t="str">
        <f t="shared" si="21"/>
        <v/>
      </c>
      <c r="V321" s="51" t="str">
        <f t="shared" si="21"/>
        <v/>
      </c>
      <c r="W321" s="51" t="str">
        <f t="shared" si="21"/>
        <v/>
      </c>
      <c r="X321" s="51" t="str">
        <f t="shared" si="21"/>
        <v/>
      </c>
      <c r="Y321" s="51" t="str">
        <f t="shared" si="21"/>
        <v/>
      </c>
      <c r="Z321" s="65" t="str">
        <f t="shared" si="21"/>
        <v/>
      </c>
      <c r="AA321" s="66" t="str">
        <f t="shared" si="21"/>
        <v/>
      </c>
      <c r="AB321" s="66" t="str">
        <f t="shared" si="21"/>
        <v/>
      </c>
      <c r="AC321" s="66" t="str">
        <f t="shared" si="21"/>
        <v/>
      </c>
      <c r="AD321" s="66" t="str">
        <f t="shared" si="21"/>
        <v/>
      </c>
      <c r="AE321" s="66" t="str">
        <f t="shared" si="21"/>
        <v/>
      </c>
      <c r="AF321" s="66" t="str">
        <f t="shared" si="21"/>
        <v/>
      </c>
      <c r="AG321" s="66" t="str">
        <f t="shared" si="21"/>
        <v/>
      </c>
      <c r="AH321" s="66" t="str">
        <f t="shared" si="21"/>
        <v/>
      </c>
      <c r="AI321" s="66" t="str">
        <f t="shared" si="21"/>
        <v/>
      </c>
      <c r="AJ321" s="66" t="str">
        <f t="shared" si="21"/>
        <v/>
      </c>
      <c r="AK321" s="66" t="str">
        <f t="shared" si="21"/>
        <v/>
      </c>
      <c r="AL321" s="66" t="str">
        <f t="shared" si="21"/>
        <v/>
      </c>
      <c r="AM321" s="66" t="str">
        <f t="shared" si="21"/>
        <v/>
      </c>
      <c r="AN321" s="66" t="str">
        <f t="shared" si="21"/>
        <v/>
      </c>
      <c r="AO321" s="66" t="str">
        <f t="shared" si="21"/>
        <v/>
      </c>
      <c r="AP321" s="66" t="str">
        <f t="shared" si="21"/>
        <v/>
      </c>
      <c r="AQ321" s="66" t="str">
        <f t="shared" si="21"/>
        <v/>
      </c>
      <c r="AR321" s="66" t="str">
        <f t="shared" si="21"/>
        <v/>
      </c>
      <c r="AS321" s="66" t="str">
        <f t="shared" si="21"/>
        <v/>
      </c>
      <c r="AT321" s="66" t="str">
        <f t="shared" si="21"/>
        <v/>
      </c>
      <c r="AU321" s="66" t="str">
        <f t="shared" si="21"/>
        <v/>
      </c>
      <c r="AV321" s="67" t="str">
        <f t="shared" si="21"/>
        <v/>
      </c>
      <c r="AW321" s="353"/>
      <c r="AX321" s="353"/>
      <c r="AY321" s="353"/>
      <c r="AZ321" s="353"/>
      <c r="BA321" s="353"/>
      <c r="BB321" s="353"/>
      <c r="BC321" s="353"/>
      <c r="BD321" s="353"/>
      <c r="BE321" s="353"/>
      <c r="BF321" s="353"/>
      <c r="BG321" s="353"/>
      <c r="BH321" s="353"/>
      <c r="BI321" s="353"/>
      <c r="BJ321" s="353"/>
      <c r="BK321" s="353"/>
      <c r="BL321" s="353"/>
    </row>
    <row r="322" spans="1:64" ht="50.1" customHeight="1" thickBot="1">
      <c r="A322" s="735" t="s">
        <v>56</v>
      </c>
      <c r="B322" s="258"/>
      <c r="C322" s="39" t="s">
        <v>124</v>
      </c>
      <c r="D322" s="693"/>
      <c r="E322" s="693"/>
      <c r="F322" s="693"/>
      <c r="G322" s="693"/>
      <c r="H322" s="693"/>
      <c r="I322" s="693"/>
      <c r="J322" s="693"/>
      <c r="K322" s="693"/>
      <c r="L322" s="693"/>
      <c r="M322" s="693"/>
      <c r="N322" s="693"/>
      <c r="O322" s="693"/>
      <c r="P322" s="693"/>
      <c r="Q322" s="693"/>
      <c r="R322" s="693"/>
      <c r="S322" s="693"/>
      <c r="T322" s="693"/>
      <c r="U322" s="693"/>
      <c r="V322" s="693"/>
      <c r="W322" s="693"/>
      <c r="X322" s="693"/>
      <c r="Y322" s="693"/>
      <c r="Z322" s="698"/>
      <c r="AA322" s="699"/>
      <c r="AB322" s="699"/>
      <c r="AC322" s="699"/>
      <c r="AD322" s="699"/>
      <c r="AE322" s="699"/>
      <c r="AF322" s="699"/>
      <c r="AG322" s="699"/>
      <c r="AH322" s="699"/>
      <c r="AI322" s="699"/>
      <c r="AJ322" s="699"/>
      <c r="AK322" s="699"/>
      <c r="AL322" s="699"/>
      <c r="AM322" s="699"/>
      <c r="AN322" s="699"/>
      <c r="AO322" s="699"/>
      <c r="AP322" s="699"/>
      <c r="AQ322" s="699"/>
      <c r="AR322" s="699"/>
      <c r="AS322" s="699"/>
      <c r="AT322" s="699"/>
      <c r="AU322" s="699"/>
      <c r="AV322" s="700"/>
      <c r="AW322" s="353"/>
      <c r="AX322" s="353"/>
      <c r="AY322" s="353"/>
      <c r="AZ322" s="353"/>
      <c r="BA322" s="353"/>
      <c r="BB322" s="353"/>
      <c r="BC322" s="353"/>
      <c r="BD322" s="353"/>
      <c r="BE322" s="353"/>
      <c r="BF322" s="353"/>
      <c r="BG322" s="353"/>
      <c r="BH322" s="353"/>
      <c r="BI322" s="353"/>
      <c r="BJ322" s="353"/>
      <c r="BK322" s="353"/>
      <c r="BL322" s="353"/>
    </row>
    <row r="323" spans="1:64" ht="14.45" customHeight="1" thickBot="1">
      <c r="A323" s="735"/>
      <c r="B323" s="261">
        <v>0</v>
      </c>
      <c r="C323" s="38" t="s">
        <v>126</v>
      </c>
      <c r="D323" s="703"/>
      <c r="E323" s="703"/>
      <c r="F323" s="703"/>
      <c r="G323" s="703"/>
      <c r="H323" s="703"/>
      <c r="I323" s="703"/>
      <c r="J323" s="703"/>
      <c r="K323" s="703"/>
      <c r="L323" s="703"/>
      <c r="M323" s="703"/>
      <c r="N323" s="703"/>
      <c r="O323" s="703"/>
      <c r="P323" s="703"/>
      <c r="Q323" s="703"/>
      <c r="R323" s="703"/>
      <c r="S323" s="703"/>
      <c r="T323" s="703"/>
      <c r="U323" s="703"/>
      <c r="V323" s="703"/>
      <c r="W323" s="703"/>
      <c r="X323" s="703"/>
      <c r="Y323" s="703"/>
      <c r="Z323" s="698"/>
      <c r="AA323" s="699"/>
      <c r="AB323" s="699"/>
      <c r="AC323" s="699"/>
      <c r="AD323" s="699"/>
      <c r="AE323" s="699"/>
      <c r="AF323" s="699"/>
      <c r="AG323" s="699"/>
      <c r="AH323" s="699"/>
      <c r="AI323" s="699"/>
      <c r="AJ323" s="699"/>
      <c r="AK323" s="699"/>
      <c r="AL323" s="699"/>
      <c r="AM323" s="699"/>
      <c r="AN323" s="699"/>
      <c r="AO323" s="699"/>
      <c r="AP323" s="699"/>
      <c r="AQ323" s="699"/>
      <c r="AR323" s="699"/>
      <c r="AS323" s="699"/>
      <c r="AT323" s="699"/>
      <c r="AU323" s="699"/>
      <c r="AV323" s="700"/>
      <c r="AW323" s="353"/>
      <c r="AX323" s="353"/>
      <c r="AY323" s="353"/>
      <c r="AZ323" s="353"/>
      <c r="BA323" s="353"/>
      <c r="BB323" s="353"/>
      <c r="BC323" s="353"/>
      <c r="BD323" s="353"/>
      <c r="BE323" s="353"/>
      <c r="BF323" s="353"/>
      <c r="BG323" s="353"/>
      <c r="BH323" s="353"/>
      <c r="BI323" s="353"/>
      <c r="BJ323" s="353"/>
      <c r="BK323" s="353"/>
      <c r="BL323" s="353"/>
    </row>
    <row r="324" spans="1:64" ht="50.1" customHeight="1" thickBot="1">
      <c r="A324" s="735" t="s">
        <v>24</v>
      </c>
      <c r="B324" s="258"/>
      <c r="C324" s="39" t="s">
        <v>124</v>
      </c>
      <c r="D324" s="693"/>
      <c r="E324" s="693"/>
      <c r="F324" s="693"/>
      <c r="G324" s="693"/>
      <c r="H324" s="693"/>
      <c r="I324" s="693"/>
      <c r="J324" s="693"/>
      <c r="K324" s="693"/>
      <c r="L324" s="693"/>
      <c r="M324" s="693"/>
      <c r="N324" s="693"/>
      <c r="O324" s="693"/>
      <c r="P324" s="693"/>
      <c r="Q324" s="693"/>
      <c r="R324" s="693"/>
      <c r="S324" s="693"/>
      <c r="T324" s="693"/>
      <c r="U324" s="693"/>
      <c r="V324" s="693"/>
      <c r="W324" s="693"/>
      <c r="X324" s="693"/>
      <c r="Y324" s="693"/>
      <c r="Z324" s="698"/>
      <c r="AA324" s="699"/>
      <c r="AB324" s="699"/>
      <c r="AC324" s="699"/>
      <c r="AD324" s="699"/>
      <c r="AE324" s="699"/>
      <c r="AF324" s="699"/>
      <c r="AG324" s="699"/>
      <c r="AH324" s="699"/>
      <c r="AI324" s="699"/>
      <c r="AJ324" s="699"/>
      <c r="AK324" s="699"/>
      <c r="AL324" s="699"/>
      <c r="AM324" s="699"/>
      <c r="AN324" s="699"/>
      <c r="AO324" s="699"/>
      <c r="AP324" s="699"/>
      <c r="AQ324" s="699"/>
      <c r="AR324" s="699"/>
      <c r="AS324" s="699"/>
      <c r="AT324" s="699"/>
      <c r="AU324" s="699"/>
      <c r="AV324" s="700"/>
      <c r="AW324" s="353"/>
      <c r="AX324" s="353"/>
      <c r="AY324" s="353"/>
      <c r="AZ324" s="353"/>
      <c r="BA324" s="353"/>
      <c r="BB324" s="353"/>
      <c r="BC324" s="353"/>
      <c r="BD324" s="353"/>
      <c r="BE324" s="353"/>
      <c r="BF324" s="353"/>
      <c r="BG324" s="353"/>
      <c r="BH324" s="353"/>
      <c r="BI324" s="353"/>
      <c r="BJ324" s="353"/>
      <c r="BK324" s="353"/>
      <c r="BL324" s="353"/>
    </row>
    <row r="325" spans="1:64" ht="14.45" customHeight="1" thickBot="1">
      <c r="A325" s="735"/>
      <c r="B325" s="261">
        <v>0</v>
      </c>
      <c r="C325" s="40" t="s">
        <v>126</v>
      </c>
      <c r="D325" s="703"/>
      <c r="E325" s="703"/>
      <c r="F325" s="703"/>
      <c r="G325" s="703"/>
      <c r="H325" s="703"/>
      <c r="I325" s="703"/>
      <c r="J325" s="703"/>
      <c r="K325" s="703"/>
      <c r="L325" s="703"/>
      <c r="M325" s="703"/>
      <c r="N325" s="703"/>
      <c r="O325" s="703"/>
      <c r="P325" s="703"/>
      <c r="Q325" s="703"/>
      <c r="R325" s="703"/>
      <c r="S325" s="703"/>
      <c r="T325" s="703"/>
      <c r="U325" s="703"/>
      <c r="V325" s="703"/>
      <c r="W325" s="703"/>
      <c r="X325" s="703"/>
      <c r="Y325" s="703"/>
      <c r="Z325" s="698"/>
      <c r="AA325" s="699"/>
      <c r="AB325" s="699"/>
      <c r="AC325" s="699"/>
      <c r="AD325" s="699"/>
      <c r="AE325" s="699"/>
      <c r="AF325" s="699"/>
      <c r="AG325" s="699"/>
      <c r="AH325" s="699"/>
      <c r="AI325" s="699"/>
      <c r="AJ325" s="699"/>
      <c r="AK325" s="699"/>
      <c r="AL325" s="699"/>
      <c r="AM325" s="699"/>
      <c r="AN325" s="699"/>
      <c r="AO325" s="699"/>
      <c r="AP325" s="699"/>
      <c r="AQ325" s="699"/>
      <c r="AR325" s="699"/>
      <c r="AS325" s="699"/>
      <c r="AT325" s="699"/>
      <c r="AU325" s="699"/>
      <c r="AV325" s="700"/>
      <c r="AW325" s="353"/>
      <c r="AX325" s="353"/>
      <c r="AY325" s="353"/>
      <c r="AZ325" s="353"/>
      <c r="BA325" s="353"/>
      <c r="BB325" s="353"/>
      <c r="BC325" s="353"/>
      <c r="BD325" s="353"/>
      <c r="BE325" s="353"/>
      <c r="BF325" s="353"/>
      <c r="BG325" s="353"/>
      <c r="BH325" s="353"/>
      <c r="BI325" s="353"/>
      <c r="BJ325" s="353"/>
      <c r="BK325" s="353"/>
      <c r="BL325" s="353"/>
    </row>
    <row r="326" spans="1:64" ht="50.1" customHeight="1">
      <c r="A326" s="736" t="s">
        <v>149</v>
      </c>
      <c r="B326" s="258"/>
      <c r="C326" s="39" t="s">
        <v>173</v>
      </c>
      <c r="D326" s="704"/>
      <c r="E326" s="704"/>
      <c r="F326" s="704"/>
      <c r="G326" s="704"/>
      <c r="H326" s="704"/>
      <c r="I326" s="704"/>
      <c r="J326" s="704"/>
      <c r="K326" s="704"/>
      <c r="L326" s="704"/>
      <c r="M326" s="704"/>
      <c r="N326" s="704"/>
      <c r="O326" s="704"/>
      <c r="P326" s="704"/>
      <c r="Q326" s="704"/>
      <c r="R326" s="704"/>
      <c r="S326" s="704"/>
      <c r="T326" s="704"/>
      <c r="U326" s="704"/>
      <c r="V326" s="704"/>
      <c r="W326" s="704"/>
      <c r="X326" s="704"/>
      <c r="Y326" s="704"/>
      <c r="Z326" s="705"/>
      <c r="AA326" s="706"/>
      <c r="AB326" s="706"/>
      <c r="AC326" s="706"/>
      <c r="AD326" s="706"/>
      <c r="AE326" s="706"/>
      <c r="AF326" s="706"/>
      <c r="AG326" s="706"/>
      <c r="AH326" s="706"/>
      <c r="AI326" s="706"/>
      <c r="AJ326" s="706"/>
      <c r="AK326" s="706"/>
      <c r="AL326" s="706"/>
      <c r="AM326" s="706"/>
      <c r="AN326" s="706"/>
      <c r="AO326" s="706"/>
      <c r="AP326" s="706"/>
      <c r="AQ326" s="706"/>
      <c r="AR326" s="706"/>
      <c r="AS326" s="706"/>
      <c r="AT326" s="706"/>
      <c r="AU326" s="706"/>
      <c r="AV326" s="707"/>
      <c r="AW326" s="353"/>
      <c r="AX326" s="353"/>
      <c r="AY326" s="353"/>
      <c r="AZ326" s="353"/>
      <c r="BA326" s="353"/>
      <c r="BB326" s="353"/>
      <c r="BC326" s="353"/>
      <c r="BD326" s="353"/>
      <c r="BE326" s="353"/>
      <c r="BF326" s="353"/>
      <c r="BG326" s="353"/>
      <c r="BH326" s="353"/>
      <c r="BI326" s="353"/>
      <c r="BJ326" s="353"/>
      <c r="BK326" s="353"/>
      <c r="BL326" s="353"/>
    </row>
    <row r="327" spans="1:64" ht="14.45" customHeight="1" thickBot="1">
      <c r="A327" s="737"/>
      <c r="B327" s="260">
        <v>0</v>
      </c>
      <c r="C327" s="76" t="s">
        <v>149</v>
      </c>
      <c r="D327" s="708"/>
      <c r="E327" s="708"/>
      <c r="F327" s="708"/>
      <c r="G327" s="708"/>
      <c r="H327" s="708"/>
      <c r="I327" s="708"/>
      <c r="J327" s="708"/>
      <c r="K327" s="708"/>
      <c r="L327" s="708"/>
      <c r="M327" s="708"/>
      <c r="N327" s="708"/>
      <c r="O327" s="708"/>
      <c r="P327" s="708"/>
      <c r="Q327" s="708"/>
      <c r="R327" s="708"/>
      <c r="S327" s="708"/>
      <c r="T327" s="708"/>
      <c r="U327" s="708"/>
      <c r="V327" s="708"/>
      <c r="W327" s="708"/>
      <c r="X327" s="708"/>
      <c r="Y327" s="708"/>
      <c r="Z327" s="698"/>
      <c r="AA327" s="699"/>
      <c r="AB327" s="699"/>
      <c r="AC327" s="699"/>
      <c r="AD327" s="699"/>
      <c r="AE327" s="699"/>
      <c r="AF327" s="699"/>
      <c r="AG327" s="699"/>
      <c r="AH327" s="699"/>
      <c r="AI327" s="699"/>
      <c r="AJ327" s="699"/>
      <c r="AK327" s="699"/>
      <c r="AL327" s="699"/>
      <c r="AM327" s="699"/>
      <c r="AN327" s="699"/>
      <c r="AO327" s="699"/>
      <c r="AP327" s="699"/>
      <c r="AQ327" s="699"/>
      <c r="AR327" s="699"/>
      <c r="AS327" s="699"/>
      <c r="AT327" s="699"/>
      <c r="AU327" s="699"/>
      <c r="AV327" s="700"/>
      <c r="AW327" s="353"/>
      <c r="AX327" s="353"/>
      <c r="AY327" s="353"/>
      <c r="AZ327" s="353"/>
      <c r="BA327" s="353"/>
      <c r="BB327" s="353"/>
      <c r="BC327" s="353"/>
      <c r="BD327" s="353"/>
      <c r="BE327" s="353"/>
      <c r="BF327" s="353"/>
      <c r="BG327" s="353"/>
      <c r="BH327" s="353"/>
      <c r="BI327" s="353"/>
      <c r="BJ327" s="353"/>
      <c r="BK327" s="353"/>
      <c r="BL327" s="353"/>
    </row>
    <row r="328" spans="1:64" ht="50.1" customHeight="1">
      <c r="A328" s="736" t="s">
        <v>10</v>
      </c>
      <c r="B328" s="258"/>
      <c r="C328" s="74" t="s">
        <v>124</v>
      </c>
      <c r="D328" s="704"/>
      <c r="E328" s="704"/>
      <c r="F328" s="704"/>
      <c r="G328" s="704"/>
      <c r="H328" s="704"/>
      <c r="I328" s="704"/>
      <c r="J328" s="704"/>
      <c r="K328" s="704"/>
      <c r="L328" s="704"/>
      <c r="M328" s="704"/>
      <c r="N328" s="704"/>
      <c r="O328" s="704"/>
      <c r="P328" s="704"/>
      <c r="Q328" s="704"/>
      <c r="R328" s="704"/>
      <c r="S328" s="704"/>
      <c r="T328" s="704"/>
      <c r="U328" s="704"/>
      <c r="V328" s="704"/>
      <c r="W328" s="704"/>
      <c r="X328" s="704"/>
      <c r="Y328" s="704"/>
      <c r="Z328" s="705"/>
      <c r="AA328" s="706"/>
      <c r="AB328" s="706"/>
      <c r="AC328" s="706"/>
      <c r="AD328" s="706"/>
      <c r="AE328" s="706"/>
      <c r="AF328" s="706"/>
      <c r="AG328" s="706"/>
      <c r="AH328" s="706"/>
      <c r="AI328" s="706"/>
      <c r="AJ328" s="706"/>
      <c r="AK328" s="706"/>
      <c r="AL328" s="706"/>
      <c r="AM328" s="706"/>
      <c r="AN328" s="706"/>
      <c r="AO328" s="706"/>
      <c r="AP328" s="706"/>
      <c r="AQ328" s="706"/>
      <c r="AR328" s="706"/>
      <c r="AS328" s="706"/>
      <c r="AT328" s="706"/>
      <c r="AU328" s="706"/>
      <c r="AV328" s="707"/>
      <c r="AW328" s="353"/>
      <c r="AX328" s="353"/>
      <c r="AY328" s="353"/>
      <c r="AZ328" s="353"/>
      <c r="BA328" s="353"/>
      <c r="BB328" s="353"/>
      <c r="BC328" s="353"/>
      <c r="BD328" s="353"/>
      <c r="BE328" s="353"/>
      <c r="BF328" s="353"/>
      <c r="BG328" s="353"/>
      <c r="BH328" s="353"/>
      <c r="BI328" s="353"/>
      <c r="BJ328" s="353"/>
      <c r="BK328" s="353"/>
      <c r="BL328" s="353"/>
    </row>
    <row r="329" spans="1:64" ht="14.45" customHeight="1" thickBot="1">
      <c r="A329" s="737"/>
      <c r="B329" s="260">
        <v>0</v>
      </c>
      <c r="C329" s="38" t="s">
        <v>126</v>
      </c>
      <c r="D329" s="709"/>
      <c r="E329" s="709"/>
      <c r="F329" s="709"/>
      <c r="G329" s="709"/>
      <c r="H329" s="709"/>
      <c r="I329" s="709"/>
      <c r="J329" s="709"/>
      <c r="K329" s="709"/>
      <c r="L329" s="709"/>
      <c r="M329" s="709"/>
      <c r="N329" s="709"/>
      <c r="O329" s="709"/>
      <c r="P329" s="709"/>
      <c r="Q329" s="709"/>
      <c r="R329" s="709"/>
      <c r="S329" s="709"/>
      <c r="T329" s="709"/>
      <c r="U329" s="709"/>
      <c r="V329" s="709"/>
      <c r="W329" s="709"/>
      <c r="X329" s="709"/>
      <c r="Y329" s="709"/>
      <c r="Z329" s="698"/>
      <c r="AA329" s="699"/>
      <c r="AB329" s="699"/>
      <c r="AC329" s="699"/>
      <c r="AD329" s="699"/>
      <c r="AE329" s="699"/>
      <c r="AF329" s="699"/>
      <c r="AG329" s="699"/>
      <c r="AH329" s="699"/>
      <c r="AI329" s="699"/>
      <c r="AJ329" s="699"/>
      <c r="AK329" s="699"/>
      <c r="AL329" s="699"/>
      <c r="AM329" s="699"/>
      <c r="AN329" s="699"/>
      <c r="AO329" s="699"/>
      <c r="AP329" s="699"/>
      <c r="AQ329" s="699"/>
      <c r="AR329" s="699"/>
      <c r="AS329" s="699"/>
      <c r="AT329" s="699"/>
      <c r="AU329" s="699"/>
      <c r="AV329" s="700"/>
      <c r="AW329" s="353"/>
      <c r="AX329" s="353"/>
      <c r="AY329" s="353"/>
      <c r="AZ329" s="353"/>
      <c r="BA329" s="353"/>
      <c r="BB329" s="353"/>
      <c r="BC329" s="353"/>
      <c r="BD329" s="353"/>
      <c r="BE329" s="353"/>
      <c r="BF329" s="353"/>
      <c r="BG329" s="353"/>
      <c r="BH329" s="353"/>
      <c r="BI329" s="353"/>
      <c r="BJ329" s="353"/>
      <c r="BK329" s="353"/>
      <c r="BL329" s="353"/>
    </row>
    <row r="330" spans="1:64" ht="50.1" customHeight="1" thickBot="1">
      <c r="A330" s="735" t="s">
        <v>55</v>
      </c>
      <c r="B330" s="258"/>
      <c r="C330" s="41" t="s">
        <v>124</v>
      </c>
      <c r="D330" s="693"/>
      <c r="E330" s="693"/>
      <c r="F330" s="693"/>
      <c r="G330" s="693"/>
      <c r="H330" s="693"/>
      <c r="I330" s="693"/>
      <c r="J330" s="693"/>
      <c r="K330" s="693"/>
      <c r="L330" s="693"/>
      <c r="M330" s="693"/>
      <c r="N330" s="693"/>
      <c r="O330" s="693"/>
      <c r="P330" s="693"/>
      <c r="Q330" s="693"/>
      <c r="R330" s="693"/>
      <c r="S330" s="693"/>
      <c r="T330" s="693"/>
      <c r="U330" s="693"/>
      <c r="V330" s="693"/>
      <c r="W330" s="693"/>
      <c r="X330" s="693"/>
      <c r="Y330" s="693"/>
      <c r="Z330" s="698"/>
      <c r="AA330" s="699"/>
      <c r="AB330" s="699"/>
      <c r="AC330" s="699"/>
      <c r="AD330" s="699"/>
      <c r="AE330" s="699"/>
      <c r="AF330" s="699"/>
      <c r="AG330" s="699"/>
      <c r="AH330" s="699"/>
      <c r="AI330" s="699"/>
      <c r="AJ330" s="699"/>
      <c r="AK330" s="699"/>
      <c r="AL330" s="699"/>
      <c r="AM330" s="699"/>
      <c r="AN330" s="699"/>
      <c r="AO330" s="699"/>
      <c r="AP330" s="699"/>
      <c r="AQ330" s="699"/>
      <c r="AR330" s="699"/>
      <c r="AS330" s="699"/>
      <c r="AT330" s="699"/>
      <c r="AU330" s="699"/>
      <c r="AV330" s="700"/>
      <c r="AW330" s="353"/>
      <c r="AX330" s="353"/>
      <c r="AY330" s="353"/>
      <c r="AZ330" s="353"/>
      <c r="BA330" s="353"/>
      <c r="BB330" s="353"/>
      <c r="BC330" s="353"/>
      <c r="BD330" s="353"/>
      <c r="BE330" s="353"/>
      <c r="BF330" s="353"/>
      <c r="BG330" s="353"/>
      <c r="BH330" s="353"/>
      <c r="BI330" s="353"/>
      <c r="BJ330" s="353"/>
      <c r="BK330" s="353"/>
      <c r="BL330" s="353"/>
    </row>
    <row r="331" spans="1:64" ht="14.45" customHeight="1" thickBot="1">
      <c r="A331" s="735"/>
      <c r="B331" s="261">
        <v>0</v>
      </c>
      <c r="C331" s="38" t="s">
        <v>126</v>
      </c>
      <c r="D331" s="710"/>
      <c r="E331" s="703"/>
      <c r="F331" s="703"/>
      <c r="G331" s="703"/>
      <c r="H331" s="703"/>
      <c r="I331" s="703"/>
      <c r="J331" s="703"/>
      <c r="K331" s="703"/>
      <c r="L331" s="703"/>
      <c r="M331" s="703"/>
      <c r="N331" s="703"/>
      <c r="O331" s="703"/>
      <c r="P331" s="703"/>
      <c r="Q331" s="703"/>
      <c r="R331" s="703"/>
      <c r="S331" s="703"/>
      <c r="T331" s="703"/>
      <c r="U331" s="703"/>
      <c r="V331" s="703"/>
      <c r="W331" s="703"/>
      <c r="X331" s="703"/>
      <c r="Y331" s="703"/>
      <c r="Z331" s="711"/>
      <c r="AA331" s="712"/>
      <c r="AB331" s="712"/>
      <c r="AC331" s="712"/>
      <c r="AD331" s="712"/>
      <c r="AE331" s="712"/>
      <c r="AF331" s="712"/>
      <c r="AG331" s="712"/>
      <c r="AH331" s="712"/>
      <c r="AI331" s="712"/>
      <c r="AJ331" s="712"/>
      <c r="AK331" s="712"/>
      <c r="AL331" s="712"/>
      <c r="AM331" s="712"/>
      <c r="AN331" s="712"/>
      <c r="AO331" s="712"/>
      <c r="AP331" s="712"/>
      <c r="AQ331" s="712"/>
      <c r="AR331" s="712"/>
      <c r="AS331" s="712"/>
      <c r="AT331" s="712"/>
      <c r="AU331" s="712"/>
      <c r="AV331" s="713"/>
      <c r="AW331" s="353"/>
      <c r="AX331" s="353"/>
      <c r="AY331" s="353"/>
      <c r="AZ331" s="353"/>
      <c r="BA331" s="353"/>
      <c r="BB331" s="353"/>
      <c r="BC331" s="353"/>
      <c r="BD331" s="353"/>
      <c r="BE331" s="353"/>
      <c r="BF331" s="353"/>
      <c r="BG331" s="353"/>
      <c r="BH331" s="353"/>
      <c r="BI331" s="353"/>
      <c r="BJ331" s="353"/>
      <c r="BK331" s="353"/>
      <c r="BL331" s="353"/>
    </row>
    <row r="332" spans="1:64" ht="21.95" customHeight="1" thickBot="1">
      <c r="A332" s="200" t="s">
        <v>13</v>
      </c>
      <c r="B332" s="318">
        <f>SUM(B317,B321,B323,B325,B331)-B327-B329</f>
        <v>0</v>
      </c>
      <c r="C332" s="76"/>
      <c r="D332" s="353"/>
      <c r="E332" s="353"/>
      <c r="F332" s="353"/>
      <c r="G332" s="353"/>
      <c r="H332" s="353"/>
      <c r="I332" s="353"/>
      <c r="J332" s="353"/>
      <c r="K332" s="353"/>
      <c r="L332" s="353"/>
      <c r="M332" s="353"/>
      <c r="N332" s="353"/>
      <c r="O332" s="353"/>
      <c r="P332" s="353"/>
      <c r="Q332" s="353"/>
      <c r="R332" s="353"/>
      <c r="S332" s="353"/>
      <c r="T332" s="353"/>
      <c r="U332" s="353"/>
      <c r="V332" s="353"/>
      <c r="W332" s="353"/>
      <c r="X332" s="353"/>
      <c r="Y332" s="353"/>
      <c r="Z332" s="353"/>
      <c r="AA332" s="353"/>
      <c r="AB332" s="353"/>
      <c r="AC332" s="353"/>
      <c r="AD332" s="353"/>
      <c r="AE332" s="353"/>
      <c r="AF332" s="353"/>
      <c r="AG332" s="353"/>
      <c r="AH332" s="353"/>
      <c r="AI332" s="353"/>
      <c r="AJ332" s="353"/>
      <c r="AK332" s="353"/>
      <c r="AL332" s="353"/>
      <c r="AM332" s="353"/>
      <c r="AN332" s="353"/>
      <c r="AO332" s="353"/>
      <c r="AP332" s="353"/>
      <c r="AQ332" s="353"/>
      <c r="AR332" s="353"/>
      <c r="AS332" s="353"/>
      <c r="AT332" s="353"/>
      <c r="AU332" s="353"/>
      <c r="AV332" s="353"/>
      <c r="AW332" s="353"/>
      <c r="AX332" s="353"/>
      <c r="AY332" s="353"/>
      <c r="AZ332" s="353"/>
      <c r="BA332" s="353"/>
      <c r="BB332" s="353"/>
      <c r="BC332" s="353"/>
      <c r="BD332" s="353"/>
      <c r="BE332" s="353"/>
      <c r="BF332" s="353"/>
      <c r="BG332" s="353"/>
      <c r="BH332" s="353"/>
      <c r="BI332" s="353"/>
      <c r="BJ332" s="353"/>
      <c r="BK332" s="353"/>
      <c r="BL332" s="353"/>
    </row>
    <row r="333" spans="1:64" ht="30" customHeight="1" thickBot="1">
      <c r="A333" s="199" t="s">
        <v>217</v>
      </c>
      <c r="B333" s="714"/>
      <c r="C333" s="527">
        <f>IF(B333="",0,IF(D309="Forsknings- og videnformidlingsinstitution",IF(B332=0,0,B333/B332),IF(B317=0,0,B333/B317)))</f>
        <v>0</v>
      </c>
      <c r="D333" s="353"/>
      <c r="E333" s="353"/>
      <c r="F333" s="353"/>
      <c r="G333" s="353"/>
      <c r="H333" s="353"/>
      <c r="I333" s="353"/>
      <c r="J333" s="353"/>
      <c r="K333" s="353"/>
      <c r="L333" s="353"/>
      <c r="M333" s="353"/>
      <c r="N333" s="353"/>
      <c r="O333" s="353"/>
      <c r="P333" s="353"/>
      <c r="Q333" s="353"/>
      <c r="R333" s="353"/>
      <c r="S333" s="353"/>
      <c r="T333" s="353"/>
      <c r="U333" s="353"/>
      <c r="V333" s="353"/>
      <c r="W333" s="353"/>
      <c r="X333" s="353"/>
      <c r="Y333" s="353"/>
      <c r="Z333" s="353"/>
      <c r="AA333" s="353"/>
      <c r="AB333" s="353"/>
      <c r="AC333" s="353"/>
      <c r="AD333" s="353"/>
      <c r="AE333" s="353"/>
      <c r="AF333" s="353"/>
      <c r="AG333" s="353"/>
      <c r="AH333" s="353"/>
      <c r="AI333" s="353"/>
      <c r="AJ333" s="353"/>
      <c r="AK333" s="353"/>
      <c r="AL333" s="353"/>
      <c r="AM333" s="353"/>
      <c r="AN333" s="353"/>
      <c r="AO333" s="353"/>
      <c r="AP333" s="353"/>
      <c r="AQ333" s="353"/>
      <c r="AR333" s="353"/>
      <c r="AS333" s="353"/>
      <c r="AT333" s="353"/>
      <c r="AU333" s="353"/>
      <c r="AV333" s="353"/>
      <c r="AW333" s="353"/>
      <c r="AX333" s="353"/>
      <c r="AY333" s="353"/>
      <c r="AZ333" s="353"/>
      <c r="BA333" s="353"/>
      <c r="BB333" s="353"/>
      <c r="BC333" s="353"/>
      <c r="BD333" s="353"/>
      <c r="BE333" s="353"/>
      <c r="BF333" s="353"/>
      <c r="BG333" s="353"/>
      <c r="BH333" s="353"/>
      <c r="BI333" s="353"/>
      <c r="BJ333" s="353"/>
      <c r="BK333" s="353"/>
      <c r="BL333" s="353"/>
    </row>
    <row r="334" spans="1:64" ht="21.95" customHeight="1" thickBot="1">
      <c r="A334" s="253" t="s">
        <v>339</v>
      </c>
      <c r="B334" s="377">
        <f>SUM(B332:B333)</f>
        <v>0</v>
      </c>
      <c r="C334" s="254"/>
      <c r="D334" s="353"/>
      <c r="E334" s="353"/>
      <c r="F334" s="353"/>
      <c r="G334" s="353"/>
      <c r="H334" s="353"/>
      <c r="I334" s="353"/>
      <c r="J334" s="353"/>
      <c r="K334" s="353"/>
      <c r="L334" s="353"/>
      <c r="M334" s="353"/>
      <c r="N334" s="353"/>
      <c r="O334" s="353"/>
      <c r="P334" s="353"/>
      <c r="Q334" s="353"/>
      <c r="R334" s="353"/>
      <c r="S334" s="353"/>
      <c r="T334" s="353"/>
      <c r="U334" s="353"/>
      <c r="V334" s="353"/>
      <c r="W334" s="353"/>
      <c r="X334" s="353"/>
      <c r="Y334" s="353"/>
      <c r="Z334" s="353"/>
      <c r="AA334" s="353"/>
      <c r="AB334" s="353"/>
      <c r="AC334" s="353"/>
      <c r="AD334" s="353"/>
      <c r="AE334" s="353"/>
      <c r="AF334" s="353"/>
      <c r="AG334" s="353"/>
      <c r="AH334" s="353"/>
      <c r="AI334" s="353"/>
      <c r="AJ334" s="353"/>
      <c r="AK334" s="353"/>
      <c r="AL334" s="353"/>
      <c r="AM334" s="353"/>
      <c r="AN334" s="353"/>
      <c r="AO334" s="353"/>
      <c r="AP334" s="353"/>
      <c r="AQ334" s="353"/>
      <c r="AR334" s="353"/>
      <c r="AS334" s="353"/>
      <c r="AT334" s="353"/>
      <c r="AU334" s="353"/>
      <c r="AV334" s="353"/>
      <c r="AW334" s="353"/>
      <c r="AX334" s="353"/>
      <c r="AY334" s="353"/>
      <c r="AZ334" s="353"/>
      <c r="BA334" s="353"/>
      <c r="BB334" s="353"/>
      <c r="BC334" s="353"/>
      <c r="BD334" s="353"/>
      <c r="BE334" s="353"/>
      <c r="BF334" s="353"/>
      <c r="BG334" s="353"/>
      <c r="BH334" s="353"/>
      <c r="BI334" s="353"/>
      <c r="BJ334" s="353"/>
      <c r="BK334" s="353"/>
      <c r="BL334" s="353"/>
    </row>
    <row r="335" spans="1:64" ht="14.1" customHeight="1">
      <c r="A335" s="353"/>
      <c r="B335" s="353"/>
      <c r="C335" s="353"/>
      <c r="D335" s="353"/>
      <c r="E335" s="353"/>
      <c r="F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c r="AB335" s="353"/>
      <c r="AC335" s="353"/>
      <c r="AD335" s="353"/>
      <c r="AE335" s="353"/>
      <c r="AF335" s="353"/>
      <c r="AG335" s="353"/>
      <c r="AH335" s="353"/>
      <c r="AI335" s="353"/>
      <c r="AJ335" s="353"/>
      <c r="AK335" s="353"/>
      <c r="AL335" s="353"/>
      <c r="AM335" s="353"/>
      <c r="AN335" s="353"/>
      <c r="AO335" s="353"/>
      <c r="AP335" s="353"/>
      <c r="AQ335" s="353"/>
      <c r="AR335" s="353"/>
      <c r="AS335" s="353"/>
      <c r="AT335" s="353"/>
      <c r="AU335" s="353"/>
      <c r="AV335" s="353"/>
      <c r="AW335" s="353"/>
      <c r="AX335" s="353"/>
      <c r="AY335" s="353"/>
      <c r="AZ335" s="353"/>
      <c r="BA335" s="353"/>
      <c r="BB335" s="353"/>
      <c r="BC335" s="353"/>
      <c r="BD335" s="353"/>
      <c r="BE335" s="353"/>
      <c r="BF335" s="353"/>
      <c r="BG335" s="353"/>
      <c r="BH335" s="353"/>
      <c r="BI335" s="353"/>
      <c r="BJ335" s="353"/>
      <c r="BK335" s="353"/>
      <c r="BL335" s="353"/>
    </row>
    <row r="336" spans="1:64" ht="14.1" customHeight="1" thickBot="1">
      <c r="A336" s="373"/>
      <c r="B336" s="373"/>
      <c r="C336" s="353"/>
      <c r="D336" s="353"/>
      <c r="E336" s="353"/>
      <c r="F336" s="353"/>
      <c r="G336" s="353"/>
      <c r="H336" s="353"/>
      <c r="I336" s="353"/>
      <c r="J336" s="353"/>
      <c r="K336" s="353"/>
      <c r="L336" s="353"/>
      <c r="M336" s="353"/>
      <c r="N336" s="353"/>
      <c r="O336" s="353"/>
      <c r="P336" s="353"/>
      <c r="Q336" s="353"/>
      <c r="R336" s="353"/>
      <c r="S336" s="353"/>
      <c r="T336" s="353"/>
      <c r="U336" s="353"/>
      <c r="V336" s="353"/>
      <c r="W336" s="353"/>
      <c r="X336" s="353"/>
      <c r="Y336" s="353"/>
      <c r="Z336" s="353"/>
      <c r="AA336" s="353"/>
      <c r="AB336" s="353"/>
      <c r="AC336" s="353"/>
      <c r="AD336" s="353"/>
      <c r="AE336" s="353"/>
      <c r="AF336" s="353"/>
      <c r="AG336" s="353"/>
      <c r="AH336" s="353"/>
      <c r="AI336" s="353"/>
      <c r="AJ336" s="353"/>
      <c r="AK336" s="353"/>
      <c r="AL336" s="353"/>
      <c r="AM336" s="353"/>
      <c r="AN336" s="353"/>
      <c r="AO336" s="353"/>
      <c r="AP336" s="353"/>
      <c r="AQ336" s="353"/>
      <c r="AR336" s="353"/>
      <c r="AS336" s="353"/>
      <c r="AT336" s="353"/>
      <c r="AU336" s="353"/>
      <c r="AV336" s="353"/>
      <c r="AW336" s="353"/>
      <c r="AX336" s="353"/>
      <c r="AY336" s="353"/>
      <c r="AZ336" s="353"/>
      <c r="BA336" s="353"/>
      <c r="BB336" s="353"/>
      <c r="BC336" s="353"/>
      <c r="BD336" s="353"/>
      <c r="BE336" s="353"/>
      <c r="BF336" s="353"/>
      <c r="BG336" s="353"/>
      <c r="BH336" s="353"/>
      <c r="BI336" s="353"/>
      <c r="BJ336" s="353"/>
      <c r="BK336" s="353"/>
      <c r="BL336" s="353"/>
    </row>
    <row r="337" spans="1:64" ht="24.95" customHeight="1" thickTop="1" thickBot="1">
      <c r="A337" s="366" t="s">
        <v>415</v>
      </c>
      <c r="B337" s="367"/>
      <c r="C337" s="358"/>
      <c r="D337" s="368"/>
      <c r="E337" s="358"/>
      <c r="F337" s="358"/>
      <c r="G337" s="358"/>
      <c r="H337" s="358"/>
      <c r="I337" s="358"/>
      <c r="J337" s="358"/>
      <c r="K337" s="358"/>
      <c r="L337" s="358"/>
      <c r="M337" s="358"/>
      <c r="N337" s="358"/>
      <c r="O337" s="358"/>
      <c r="P337" s="358"/>
      <c r="Q337" s="358"/>
      <c r="R337" s="358"/>
      <c r="S337" s="358"/>
      <c r="T337" s="358"/>
      <c r="U337" s="358"/>
      <c r="V337" s="358"/>
      <c r="W337" s="358"/>
      <c r="X337" s="358"/>
      <c r="Y337" s="358"/>
      <c r="Z337" s="358"/>
      <c r="AA337" s="358"/>
      <c r="AB337" s="358"/>
      <c r="AC337" s="358"/>
      <c r="AD337" s="358"/>
      <c r="AE337" s="358"/>
      <c r="AF337" s="358"/>
      <c r="AG337" s="358"/>
      <c r="AH337" s="358"/>
      <c r="AI337" s="358"/>
      <c r="AJ337" s="358"/>
      <c r="AK337" s="358"/>
      <c r="AL337" s="358"/>
      <c r="AM337" s="358"/>
      <c r="AN337" s="358"/>
      <c r="AO337" s="358"/>
      <c r="AP337" s="358"/>
      <c r="AQ337" s="358"/>
      <c r="AR337" s="358"/>
      <c r="AS337" s="358"/>
      <c r="AT337" s="358"/>
      <c r="AU337" s="358"/>
      <c r="AV337" s="358"/>
      <c r="AW337" s="353"/>
      <c r="AX337" s="353"/>
      <c r="AY337" s="353"/>
      <c r="AZ337" s="353"/>
      <c r="BA337" s="353"/>
      <c r="BB337" s="353"/>
      <c r="BC337" s="353"/>
      <c r="BD337" s="353"/>
      <c r="BE337" s="353"/>
      <c r="BF337" s="353"/>
      <c r="BG337" s="353"/>
      <c r="BH337" s="353"/>
      <c r="BI337" s="353"/>
      <c r="BJ337" s="353"/>
      <c r="BK337" s="353"/>
      <c r="BL337" s="353"/>
    </row>
    <row r="338" spans="1:64" ht="35.1" customHeight="1">
      <c r="A338" s="492" t="str">
        <f>IF(B339&gt;0,"Evt. P-nummer","")</f>
        <v/>
      </c>
      <c r="B338" s="512" t="s">
        <v>392</v>
      </c>
      <c r="C338" s="530" t="s">
        <v>15</v>
      </c>
      <c r="D338" s="531" t="s">
        <v>204</v>
      </c>
      <c r="E338" s="531" t="s">
        <v>113</v>
      </c>
      <c r="F338" s="532" t="s">
        <v>205</v>
      </c>
      <c r="G338" s="359"/>
      <c r="H338" s="359"/>
      <c r="I338" s="359"/>
      <c r="J338" s="359"/>
      <c r="K338" s="359"/>
      <c r="L338" s="359"/>
      <c r="M338" s="359"/>
      <c r="N338" s="359"/>
      <c r="O338" s="359"/>
      <c r="P338" s="359"/>
      <c r="Q338" s="359"/>
      <c r="R338" s="359"/>
      <c r="S338" s="359"/>
      <c r="T338" s="359"/>
      <c r="U338" s="359"/>
      <c r="V338" s="359"/>
      <c r="W338" s="359"/>
      <c r="X338" s="359"/>
      <c r="Y338" s="359"/>
      <c r="Z338" s="359"/>
      <c r="AA338" s="359"/>
      <c r="AB338" s="359"/>
      <c r="AC338" s="359"/>
      <c r="AD338" s="359"/>
      <c r="AE338" s="359"/>
      <c r="AF338" s="359"/>
      <c r="AG338" s="359"/>
      <c r="AH338" s="359"/>
      <c r="AI338" s="359"/>
      <c r="AJ338" s="359"/>
      <c r="AK338" s="359"/>
      <c r="AL338" s="359"/>
      <c r="AM338" s="359"/>
      <c r="AN338" s="359"/>
      <c r="AO338" s="359"/>
      <c r="AP338" s="359"/>
      <c r="AQ338" s="359"/>
      <c r="AR338" s="359"/>
      <c r="AS338" s="359"/>
      <c r="AT338" s="359"/>
      <c r="AU338" s="359"/>
      <c r="AV338" s="359"/>
      <c r="AW338" s="353"/>
      <c r="AX338" s="353"/>
      <c r="AY338" s="353"/>
      <c r="AZ338" s="353"/>
      <c r="BA338" s="353"/>
      <c r="BB338" s="353"/>
      <c r="BC338" s="353"/>
      <c r="BD338" s="353"/>
      <c r="BE338" s="353"/>
      <c r="BF338" s="353"/>
      <c r="BG338" s="353"/>
      <c r="BH338" s="353"/>
      <c r="BI338" s="353"/>
      <c r="BJ338" s="353"/>
      <c r="BK338" s="353"/>
      <c r="BL338" s="353"/>
    </row>
    <row r="339" spans="1:64" ht="35.1" customHeight="1" thickBot="1">
      <c r="A339" s="691"/>
      <c r="B339" s="692"/>
      <c r="C339" s="667"/>
      <c r="D339" s="668"/>
      <c r="E339" s="668"/>
      <c r="F339" s="669"/>
      <c r="G339" s="353"/>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3"/>
      <c r="AD339" s="353"/>
      <c r="AE339" s="353"/>
      <c r="AF339" s="353"/>
      <c r="AG339" s="353"/>
      <c r="AH339" s="353"/>
      <c r="AI339" s="353"/>
      <c r="AJ339" s="353"/>
      <c r="AK339" s="353"/>
      <c r="AL339" s="353"/>
      <c r="AM339" s="353"/>
      <c r="AN339" s="353"/>
      <c r="AO339" s="353"/>
      <c r="AP339" s="353"/>
      <c r="AQ339" s="353"/>
      <c r="AR339" s="353"/>
      <c r="AS339" s="353"/>
      <c r="AT339" s="353"/>
      <c r="AU339" s="353"/>
      <c r="AV339" s="353"/>
      <c r="AW339" s="353"/>
      <c r="AX339" s="353"/>
      <c r="AY339" s="353"/>
      <c r="AZ339" s="353"/>
      <c r="BA339" s="353"/>
      <c r="BB339" s="353"/>
      <c r="BC339" s="353"/>
      <c r="BD339" s="353"/>
      <c r="BE339" s="353"/>
      <c r="BF339" s="353"/>
      <c r="BG339" s="353"/>
      <c r="BH339" s="353"/>
      <c r="BI339" s="353"/>
      <c r="BJ339" s="353"/>
      <c r="BK339" s="353"/>
      <c r="BL339" s="353"/>
    </row>
    <row r="340" spans="1:64" ht="35.1" customHeight="1">
      <c r="A340" s="528" t="s">
        <v>210</v>
      </c>
      <c r="B340" s="529" t="s">
        <v>406</v>
      </c>
      <c r="C340" s="750"/>
      <c r="D340" s="533" t="s">
        <v>401</v>
      </c>
      <c r="E340" s="533" t="str">
        <f>IF(D341="Ja","Privat finansiering","")</f>
        <v/>
      </c>
      <c r="F340" s="536" t="str">
        <f>IF(D341="Ja","Offentlig finansiering","")</f>
        <v/>
      </c>
      <c r="G340" s="353"/>
      <c r="H340" s="353"/>
      <c r="I340" s="353"/>
      <c r="J340" s="353"/>
      <c r="K340" s="353"/>
      <c r="L340" s="353"/>
      <c r="M340" s="353"/>
      <c r="N340" s="353"/>
      <c r="O340" s="353"/>
      <c r="P340" s="353"/>
      <c r="Q340" s="353"/>
      <c r="R340" s="353"/>
      <c r="S340" s="353"/>
      <c r="T340" s="353"/>
      <c r="U340" s="353"/>
      <c r="V340" s="353"/>
      <c r="W340" s="353"/>
      <c r="X340" s="353"/>
      <c r="Y340" s="353"/>
      <c r="Z340" s="353"/>
      <c r="AA340" s="353"/>
      <c r="AB340" s="353"/>
      <c r="AC340" s="353"/>
      <c r="AD340" s="353"/>
      <c r="AE340" s="353"/>
      <c r="AF340" s="353"/>
      <c r="AG340" s="353"/>
      <c r="AH340" s="353"/>
      <c r="AI340" s="353"/>
      <c r="AJ340" s="353"/>
      <c r="AK340" s="353"/>
      <c r="AL340" s="353"/>
      <c r="AM340" s="353"/>
      <c r="AN340" s="353"/>
      <c r="AO340" s="353"/>
      <c r="AP340" s="353"/>
      <c r="AQ340" s="353"/>
      <c r="AR340" s="353"/>
      <c r="AS340" s="353"/>
      <c r="AT340" s="353"/>
      <c r="AU340" s="353"/>
      <c r="AV340" s="353"/>
      <c r="AW340" s="353"/>
      <c r="AX340" s="353"/>
      <c r="AY340" s="353"/>
      <c r="AZ340" s="353"/>
      <c r="BA340" s="353"/>
      <c r="BB340" s="353"/>
      <c r="BC340" s="353"/>
      <c r="BD340" s="353"/>
      <c r="BE340" s="353"/>
      <c r="BF340" s="353"/>
      <c r="BG340" s="353"/>
      <c r="BH340" s="353"/>
      <c r="BI340" s="353"/>
      <c r="BJ340" s="353"/>
      <c r="BK340" s="353"/>
      <c r="BL340" s="353"/>
    </row>
    <row r="341" spans="1:64" ht="35.1" customHeight="1" thickBot="1">
      <c r="A341" s="335" t="s">
        <v>429</v>
      </c>
      <c r="B341" s="519" t="s">
        <v>429</v>
      </c>
      <c r="C341" s="751"/>
      <c r="D341" s="670"/>
      <c r="E341" s="685"/>
      <c r="F341" s="686"/>
      <c r="G341" s="353"/>
      <c r="H341" s="353"/>
      <c r="I341" s="353"/>
      <c r="J341" s="353"/>
      <c r="K341" s="353"/>
      <c r="L341" s="353"/>
      <c r="M341" s="353"/>
      <c r="N341" s="353"/>
      <c r="O341" s="353"/>
      <c r="P341" s="353"/>
      <c r="Q341" s="353"/>
      <c r="R341" s="353"/>
      <c r="S341" s="353"/>
      <c r="T341" s="353"/>
      <c r="U341" s="353"/>
      <c r="V341" s="353"/>
      <c r="W341" s="353"/>
      <c r="X341" s="353"/>
      <c r="Y341" s="353"/>
      <c r="Z341" s="353"/>
      <c r="AA341" s="353"/>
      <c r="AB341" s="353"/>
      <c r="AC341" s="353"/>
      <c r="AD341" s="353"/>
      <c r="AE341" s="353"/>
      <c r="AF341" s="353"/>
      <c r="AG341" s="353"/>
      <c r="AH341" s="353"/>
      <c r="AI341" s="353"/>
      <c r="AJ341" s="353"/>
      <c r="AK341" s="353"/>
      <c r="AL341" s="353"/>
      <c r="AM341" s="353"/>
      <c r="AN341" s="353"/>
      <c r="AO341" s="353"/>
      <c r="AP341" s="353"/>
      <c r="AQ341" s="353"/>
      <c r="AR341" s="353"/>
      <c r="AS341" s="353"/>
      <c r="AT341" s="353"/>
      <c r="AU341" s="353"/>
      <c r="AV341" s="353"/>
      <c r="AW341" s="353"/>
      <c r="AX341" s="353"/>
      <c r="AY341" s="353"/>
      <c r="AZ341" s="353"/>
      <c r="BA341" s="353"/>
      <c r="BB341" s="353"/>
      <c r="BC341" s="353"/>
      <c r="BD341" s="353"/>
      <c r="BE341" s="353"/>
      <c r="BF341" s="353"/>
      <c r="BG341" s="353"/>
      <c r="BH341" s="353"/>
      <c r="BI341" s="353"/>
      <c r="BJ341" s="353"/>
      <c r="BK341" s="353"/>
      <c r="BL341" s="353"/>
    </row>
    <row r="342" spans="1:64" ht="14.1" customHeight="1">
      <c r="A342" s="353"/>
      <c r="B342" s="353"/>
      <c r="C342" s="353"/>
      <c r="D342" s="353"/>
      <c r="E342" s="353"/>
      <c r="F342" s="353"/>
      <c r="G342" s="353"/>
      <c r="H342" s="353"/>
      <c r="I342" s="353"/>
      <c r="J342" s="353"/>
      <c r="K342" s="353"/>
      <c r="L342" s="353"/>
      <c r="M342" s="353"/>
      <c r="N342" s="353"/>
      <c r="O342" s="353"/>
      <c r="P342" s="353"/>
      <c r="Q342" s="353"/>
      <c r="R342" s="353"/>
      <c r="S342" s="353"/>
      <c r="T342" s="353"/>
      <c r="U342" s="353"/>
      <c r="V342" s="353"/>
      <c r="W342" s="353"/>
      <c r="X342" s="353"/>
      <c r="Y342" s="353"/>
      <c r="Z342" s="353"/>
      <c r="AA342" s="353"/>
      <c r="AB342" s="353"/>
      <c r="AC342" s="353"/>
      <c r="AD342" s="353"/>
      <c r="AE342" s="353"/>
      <c r="AF342" s="353"/>
      <c r="AG342" s="353"/>
      <c r="AH342" s="353"/>
      <c r="AI342" s="353"/>
      <c r="AJ342" s="353"/>
      <c r="AK342" s="353"/>
      <c r="AL342" s="353"/>
      <c r="AM342" s="353"/>
      <c r="AN342" s="353"/>
      <c r="AO342" s="353"/>
      <c r="AP342" s="353"/>
      <c r="AQ342" s="353"/>
      <c r="AR342" s="353"/>
      <c r="AS342" s="353"/>
      <c r="AT342" s="353"/>
      <c r="AU342" s="353"/>
      <c r="AV342" s="353"/>
      <c r="AW342" s="353"/>
      <c r="AX342" s="353"/>
      <c r="AY342" s="353"/>
      <c r="AZ342" s="353"/>
      <c r="BA342" s="353"/>
      <c r="BB342" s="353"/>
      <c r="BC342" s="353"/>
      <c r="BD342" s="353"/>
      <c r="BE342" s="353"/>
      <c r="BF342" s="353"/>
      <c r="BG342" s="353"/>
      <c r="BH342" s="353"/>
      <c r="BI342" s="353"/>
      <c r="BJ342" s="353"/>
      <c r="BK342" s="353"/>
      <c r="BL342" s="353"/>
    </row>
    <row r="343" spans="1:64" ht="15.75" customHeight="1" thickBot="1">
      <c r="A343" s="354" t="s">
        <v>431</v>
      </c>
      <c r="B343" s="354" t="s">
        <v>203</v>
      </c>
      <c r="C343" s="372" t="s">
        <v>123</v>
      </c>
      <c r="D343" s="370" t="s">
        <v>127</v>
      </c>
      <c r="E343" s="370" t="s">
        <v>128</v>
      </c>
      <c r="F343" s="370" t="s">
        <v>129</v>
      </c>
      <c r="G343" s="370" t="s">
        <v>130</v>
      </c>
      <c r="H343" s="370" t="s">
        <v>131</v>
      </c>
      <c r="I343" s="370" t="s">
        <v>132</v>
      </c>
      <c r="J343" s="370" t="s">
        <v>133</v>
      </c>
      <c r="K343" s="370" t="s">
        <v>134</v>
      </c>
      <c r="L343" s="370" t="s">
        <v>135</v>
      </c>
      <c r="M343" s="370" t="s">
        <v>136</v>
      </c>
      <c r="N343" s="370" t="s">
        <v>137</v>
      </c>
      <c r="O343" s="370" t="s">
        <v>138</v>
      </c>
      <c r="P343" s="370" t="s">
        <v>139</v>
      </c>
      <c r="Q343" s="370" t="s">
        <v>140</v>
      </c>
      <c r="R343" s="370" t="s">
        <v>141</v>
      </c>
      <c r="S343" s="370" t="s">
        <v>142</v>
      </c>
      <c r="T343" s="370" t="s">
        <v>143</v>
      </c>
      <c r="U343" s="370" t="s">
        <v>144</v>
      </c>
      <c r="V343" s="370" t="s">
        <v>145</v>
      </c>
      <c r="W343" s="370" t="s">
        <v>146</v>
      </c>
      <c r="X343" s="370" t="s">
        <v>147</v>
      </c>
      <c r="Y343" s="370" t="s">
        <v>148</v>
      </c>
      <c r="Z343" s="404" t="s">
        <v>155</v>
      </c>
      <c r="AA343" s="353"/>
      <c r="AB343" s="353"/>
      <c r="AC343" s="353"/>
      <c r="AD343" s="353"/>
      <c r="AE343" s="353"/>
      <c r="AF343" s="353"/>
      <c r="AG343" s="353"/>
      <c r="AH343" s="353"/>
      <c r="AI343" s="353"/>
      <c r="AJ343" s="353"/>
      <c r="AK343" s="353"/>
      <c r="AL343" s="353"/>
      <c r="AM343" s="353"/>
      <c r="AN343" s="353"/>
      <c r="AO343" s="353"/>
      <c r="AP343" s="353"/>
      <c r="AQ343" s="353"/>
      <c r="AR343" s="353"/>
      <c r="AS343" s="353"/>
      <c r="AT343" s="353"/>
      <c r="AU343" s="353"/>
      <c r="AV343" s="353"/>
      <c r="AW343" s="353"/>
      <c r="AX343" s="353"/>
      <c r="AY343" s="353"/>
      <c r="AZ343" s="353"/>
      <c r="BA343" s="353"/>
      <c r="BB343" s="353"/>
      <c r="BC343" s="353"/>
      <c r="BD343" s="353"/>
      <c r="BE343" s="353"/>
      <c r="BF343" s="353"/>
      <c r="BG343" s="353"/>
      <c r="BH343" s="353"/>
      <c r="BI343" s="353"/>
      <c r="BJ343" s="353"/>
      <c r="BK343" s="353"/>
      <c r="BL343" s="353"/>
    </row>
    <row r="344" spans="1:64" ht="50.1" customHeight="1">
      <c r="A344" s="736" t="s">
        <v>54</v>
      </c>
      <c r="B344" s="262"/>
      <c r="C344" s="46" t="s">
        <v>124</v>
      </c>
      <c r="D344" s="693"/>
      <c r="E344" s="693"/>
      <c r="F344" s="693"/>
      <c r="G344" s="693"/>
      <c r="H344" s="693"/>
      <c r="I344" s="693"/>
      <c r="J344" s="693"/>
      <c r="K344" s="693"/>
      <c r="L344" s="693"/>
      <c r="M344" s="693"/>
      <c r="N344" s="693"/>
      <c r="O344" s="693"/>
      <c r="P344" s="693"/>
      <c r="Q344" s="693"/>
      <c r="R344" s="693"/>
      <c r="S344" s="693"/>
      <c r="T344" s="693"/>
      <c r="U344" s="693"/>
      <c r="V344" s="693"/>
      <c r="W344" s="693"/>
      <c r="X344" s="693"/>
      <c r="Y344" s="693"/>
      <c r="Z344" s="694"/>
      <c r="AA344" s="695"/>
      <c r="AB344" s="695"/>
      <c r="AC344" s="695"/>
      <c r="AD344" s="695"/>
      <c r="AE344" s="695"/>
      <c r="AF344" s="695"/>
      <c r="AG344" s="695"/>
      <c r="AH344" s="695"/>
      <c r="AI344" s="695"/>
      <c r="AJ344" s="695"/>
      <c r="AK344" s="695"/>
      <c r="AL344" s="695"/>
      <c r="AM344" s="695"/>
      <c r="AN344" s="695"/>
      <c r="AO344" s="695"/>
      <c r="AP344" s="695"/>
      <c r="AQ344" s="695"/>
      <c r="AR344" s="695"/>
      <c r="AS344" s="695"/>
      <c r="AT344" s="695"/>
      <c r="AU344" s="695"/>
      <c r="AV344" s="696"/>
      <c r="AW344" s="353"/>
      <c r="AX344" s="353"/>
      <c r="AY344" s="353"/>
      <c r="AZ344" s="353"/>
      <c r="BA344" s="353"/>
      <c r="BB344" s="353"/>
      <c r="BC344" s="353"/>
      <c r="BD344" s="353"/>
      <c r="BE344" s="353"/>
      <c r="BF344" s="353"/>
      <c r="BG344" s="353"/>
      <c r="BH344" s="353"/>
      <c r="BI344" s="353"/>
      <c r="BJ344" s="353"/>
      <c r="BK344" s="353"/>
      <c r="BL344" s="353"/>
    </row>
    <row r="345" spans="1:64" ht="14.45" customHeight="1">
      <c r="A345" s="738"/>
      <c r="B345" s="255"/>
      <c r="C345" s="37" t="s">
        <v>125</v>
      </c>
      <c r="D345" s="697"/>
      <c r="E345" s="697"/>
      <c r="F345" s="697"/>
      <c r="G345" s="697"/>
      <c r="H345" s="697"/>
      <c r="I345" s="697"/>
      <c r="J345" s="697"/>
      <c r="K345" s="697"/>
      <c r="L345" s="697"/>
      <c r="M345" s="697"/>
      <c r="N345" s="697"/>
      <c r="O345" s="697"/>
      <c r="P345" s="697"/>
      <c r="Q345" s="697"/>
      <c r="R345" s="697"/>
      <c r="S345" s="697"/>
      <c r="T345" s="697"/>
      <c r="U345" s="697"/>
      <c r="V345" s="697"/>
      <c r="W345" s="697"/>
      <c r="X345" s="697"/>
      <c r="Y345" s="697"/>
      <c r="Z345" s="698"/>
      <c r="AA345" s="699"/>
      <c r="AB345" s="699"/>
      <c r="AC345" s="699"/>
      <c r="AD345" s="699"/>
      <c r="AE345" s="699"/>
      <c r="AF345" s="699"/>
      <c r="AG345" s="699"/>
      <c r="AH345" s="699"/>
      <c r="AI345" s="699"/>
      <c r="AJ345" s="699"/>
      <c r="AK345" s="699"/>
      <c r="AL345" s="699"/>
      <c r="AM345" s="699"/>
      <c r="AN345" s="699"/>
      <c r="AO345" s="699"/>
      <c r="AP345" s="699"/>
      <c r="AQ345" s="699"/>
      <c r="AR345" s="699"/>
      <c r="AS345" s="699"/>
      <c r="AT345" s="699"/>
      <c r="AU345" s="699"/>
      <c r="AV345" s="700"/>
      <c r="AW345" s="353"/>
      <c r="AX345" s="353"/>
      <c r="AY345" s="353"/>
      <c r="AZ345" s="353"/>
      <c r="BA345" s="353"/>
      <c r="BB345" s="353"/>
      <c r="BC345" s="353"/>
      <c r="BD345" s="353"/>
      <c r="BE345" s="353"/>
      <c r="BF345" s="353"/>
      <c r="BG345" s="353"/>
      <c r="BH345" s="353"/>
      <c r="BI345" s="353"/>
      <c r="BJ345" s="353"/>
      <c r="BK345" s="353"/>
      <c r="BL345" s="353"/>
    </row>
    <row r="346" spans="1:64" ht="14.45" customHeight="1" thickBot="1">
      <c r="A346" s="738"/>
      <c r="B346" s="256" t="s">
        <v>156</v>
      </c>
      <c r="C346" s="37" t="s">
        <v>9</v>
      </c>
      <c r="D346" s="697"/>
      <c r="E346" s="697"/>
      <c r="F346" s="697"/>
      <c r="G346" s="697"/>
      <c r="H346" s="697"/>
      <c r="I346" s="697"/>
      <c r="J346" s="697"/>
      <c r="K346" s="697"/>
      <c r="L346" s="697"/>
      <c r="M346" s="697"/>
      <c r="N346" s="697"/>
      <c r="O346" s="697"/>
      <c r="P346" s="697"/>
      <c r="Q346" s="697"/>
      <c r="R346" s="697"/>
      <c r="S346" s="697"/>
      <c r="T346" s="697"/>
      <c r="U346" s="697"/>
      <c r="V346" s="697"/>
      <c r="W346" s="697"/>
      <c r="X346" s="697"/>
      <c r="Y346" s="697"/>
      <c r="Z346" s="698"/>
      <c r="AA346" s="699"/>
      <c r="AB346" s="699"/>
      <c r="AC346" s="699"/>
      <c r="AD346" s="699"/>
      <c r="AE346" s="699"/>
      <c r="AF346" s="699"/>
      <c r="AG346" s="699"/>
      <c r="AH346" s="699"/>
      <c r="AI346" s="699"/>
      <c r="AJ346" s="699"/>
      <c r="AK346" s="699"/>
      <c r="AL346" s="699"/>
      <c r="AM346" s="699"/>
      <c r="AN346" s="699"/>
      <c r="AO346" s="699"/>
      <c r="AP346" s="699"/>
      <c r="AQ346" s="699"/>
      <c r="AR346" s="699"/>
      <c r="AS346" s="699"/>
      <c r="AT346" s="699"/>
      <c r="AU346" s="699"/>
      <c r="AV346" s="700"/>
      <c r="AW346" s="353"/>
      <c r="AX346" s="353"/>
      <c r="AY346" s="353"/>
      <c r="AZ346" s="353"/>
      <c r="BA346" s="353"/>
      <c r="BB346" s="353"/>
      <c r="BC346" s="353"/>
      <c r="BD346" s="353"/>
      <c r="BE346" s="353"/>
      <c r="BF346" s="353"/>
      <c r="BG346" s="353"/>
      <c r="BH346" s="353"/>
      <c r="BI346" s="353"/>
      <c r="BJ346" s="353"/>
      <c r="BK346" s="353"/>
      <c r="BL346" s="353"/>
    </row>
    <row r="347" spans="1:64" ht="14.45" customHeight="1" thickBot="1">
      <c r="A347" s="737"/>
      <c r="B347" s="257">
        <v>0</v>
      </c>
      <c r="C347" s="38" t="s">
        <v>126</v>
      </c>
      <c r="D347" s="52" t="str">
        <f>IF(D345*D346=0,"",(D345*D346))</f>
        <v/>
      </c>
      <c r="E347" s="52" t="str">
        <f t="shared" ref="E347:AV347" si="22">IF(E345*E346=0,"",(E345*E346))</f>
        <v/>
      </c>
      <c r="F347" s="52" t="str">
        <f t="shared" si="22"/>
        <v/>
      </c>
      <c r="G347" s="52" t="str">
        <f t="shared" si="22"/>
        <v/>
      </c>
      <c r="H347" s="52" t="str">
        <f t="shared" si="22"/>
        <v/>
      </c>
      <c r="I347" s="52" t="str">
        <f t="shared" si="22"/>
        <v/>
      </c>
      <c r="J347" s="52" t="str">
        <f t="shared" si="22"/>
        <v/>
      </c>
      <c r="K347" s="52" t="str">
        <f t="shared" si="22"/>
        <v/>
      </c>
      <c r="L347" s="52" t="str">
        <f t="shared" si="22"/>
        <v/>
      </c>
      <c r="M347" s="52" t="str">
        <f t="shared" si="22"/>
        <v/>
      </c>
      <c r="N347" s="52" t="str">
        <f t="shared" si="22"/>
        <v/>
      </c>
      <c r="O347" s="52" t="str">
        <f t="shared" si="22"/>
        <v/>
      </c>
      <c r="P347" s="52" t="str">
        <f t="shared" si="22"/>
        <v/>
      </c>
      <c r="Q347" s="52" t="str">
        <f t="shared" si="22"/>
        <v/>
      </c>
      <c r="R347" s="52" t="str">
        <f t="shared" si="22"/>
        <v/>
      </c>
      <c r="S347" s="52" t="str">
        <f t="shared" si="22"/>
        <v/>
      </c>
      <c r="T347" s="52" t="str">
        <f t="shared" si="22"/>
        <v/>
      </c>
      <c r="U347" s="52" t="str">
        <f t="shared" si="22"/>
        <v/>
      </c>
      <c r="V347" s="52" t="str">
        <f t="shared" si="22"/>
        <v/>
      </c>
      <c r="W347" s="52" t="str">
        <f t="shared" si="22"/>
        <v/>
      </c>
      <c r="X347" s="52" t="str">
        <f t="shared" si="22"/>
        <v/>
      </c>
      <c r="Y347" s="52" t="str">
        <f t="shared" si="22"/>
        <v/>
      </c>
      <c r="Z347" s="65" t="str">
        <f t="shared" si="22"/>
        <v/>
      </c>
      <c r="AA347" s="66" t="str">
        <f t="shared" si="22"/>
        <v/>
      </c>
      <c r="AB347" s="66" t="str">
        <f t="shared" si="22"/>
        <v/>
      </c>
      <c r="AC347" s="66" t="str">
        <f t="shared" si="22"/>
        <v/>
      </c>
      <c r="AD347" s="66" t="str">
        <f t="shared" si="22"/>
        <v/>
      </c>
      <c r="AE347" s="66" t="str">
        <f t="shared" si="22"/>
        <v/>
      </c>
      <c r="AF347" s="66" t="str">
        <f t="shared" si="22"/>
        <v/>
      </c>
      <c r="AG347" s="66" t="str">
        <f t="shared" si="22"/>
        <v/>
      </c>
      <c r="AH347" s="66" t="str">
        <f t="shared" si="22"/>
        <v/>
      </c>
      <c r="AI347" s="66" t="str">
        <f t="shared" si="22"/>
        <v/>
      </c>
      <c r="AJ347" s="66" t="str">
        <f t="shared" si="22"/>
        <v/>
      </c>
      <c r="AK347" s="66" t="str">
        <f t="shared" si="22"/>
        <v/>
      </c>
      <c r="AL347" s="66" t="str">
        <f t="shared" si="22"/>
        <v/>
      </c>
      <c r="AM347" s="66" t="str">
        <f t="shared" si="22"/>
        <v/>
      </c>
      <c r="AN347" s="66" t="str">
        <f t="shared" si="22"/>
        <v/>
      </c>
      <c r="AO347" s="66" t="str">
        <f t="shared" si="22"/>
        <v/>
      </c>
      <c r="AP347" s="66" t="str">
        <f t="shared" si="22"/>
        <v/>
      </c>
      <c r="AQ347" s="66" t="str">
        <f t="shared" si="22"/>
        <v/>
      </c>
      <c r="AR347" s="66" t="str">
        <f t="shared" si="22"/>
        <v/>
      </c>
      <c r="AS347" s="66" t="str">
        <f t="shared" si="22"/>
        <v/>
      </c>
      <c r="AT347" s="66" t="str">
        <f t="shared" si="22"/>
        <v/>
      </c>
      <c r="AU347" s="66" t="str">
        <f t="shared" si="22"/>
        <v/>
      </c>
      <c r="AV347" s="67" t="str">
        <f t="shared" si="22"/>
        <v/>
      </c>
      <c r="AW347" s="353"/>
      <c r="AX347" s="353"/>
      <c r="AY347" s="353"/>
      <c r="AZ347" s="353"/>
      <c r="BA347" s="353"/>
      <c r="BB347" s="353"/>
      <c r="BC347" s="353"/>
      <c r="BD347" s="353"/>
      <c r="BE347" s="353"/>
      <c r="BF347" s="353"/>
      <c r="BG347" s="353"/>
      <c r="BH347" s="353"/>
      <c r="BI347" s="353"/>
      <c r="BJ347" s="353"/>
      <c r="BK347" s="353"/>
      <c r="BL347" s="353"/>
    </row>
    <row r="348" spans="1:64" ht="50.1" customHeight="1">
      <c r="A348" s="738" t="s">
        <v>3</v>
      </c>
      <c r="B348" s="258"/>
      <c r="C348" s="41" t="s">
        <v>124</v>
      </c>
      <c r="D348" s="701"/>
      <c r="E348" s="702"/>
      <c r="F348" s="702"/>
      <c r="G348" s="702"/>
      <c r="H348" s="702"/>
      <c r="I348" s="702"/>
      <c r="J348" s="702"/>
      <c r="K348" s="702"/>
      <c r="L348" s="702"/>
      <c r="M348" s="702"/>
      <c r="N348" s="702"/>
      <c r="O348" s="702"/>
      <c r="P348" s="702"/>
      <c r="Q348" s="702"/>
      <c r="R348" s="702"/>
      <c r="S348" s="702"/>
      <c r="T348" s="702"/>
      <c r="U348" s="702"/>
      <c r="V348" s="702"/>
      <c r="W348" s="702"/>
      <c r="X348" s="702"/>
      <c r="Y348" s="702"/>
      <c r="Z348" s="698"/>
      <c r="AA348" s="699"/>
      <c r="AB348" s="699"/>
      <c r="AC348" s="699"/>
      <c r="AD348" s="699"/>
      <c r="AE348" s="699"/>
      <c r="AF348" s="699"/>
      <c r="AG348" s="699"/>
      <c r="AH348" s="699"/>
      <c r="AI348" s="699"/>
      <c r="AJ348" s="699"/>
      <c r="AK348" s="699"/>
      <c r="AL348" s="699"/>
      <c r="AM348" s="699"/>
      <c r="AN348" s="699"/>
      <c r="AO348" s="699"/>
      <c r="AP348" s="699"/>
      <c r="AQ348" s="699"/>
      <c r="AR348" s="699"/>
      <c r="AS348" s="699"/>
      <c r="AT348" s="699"/>
      <c r="AU348" s="699"/>
      <c r="AV348" s="700"/>
      <c r="AW348" s="353"/>
      <c r="AX348" s="353"/>
      <c r="AY348" s="353"/>
      <c r="AZ348" s="353"/>
      <c r="BA348" s="353"/>
      <c r="BB348" s="353"/>
      <c r="BC348" s="353"/>
      <c r="BD348" s="353"/>
      <c r="BE348" s="353"/>
      <c r="BF348" s="353"/>
      <c r="BG348" s="353"/>
      <c r="BH348" s="353"/>
      <c r="BI348" s="353"/>
      <c r="BJ348" s="353"/>
      <c r="BK348" s="353"/>
      <c r="BL348" s="353"/>
    </row>
    <row r="349" spans="1:64" ht="14.45" customHeight="1">
      <c r="A349" s="738"/>
      <c r="B349" s="259"/>
      <c r="C349" s="37" t="s">
        <v>125</v>
      </c>
      <c r="D349" s="697"/>
      <c r="E349" s="697"/>
      <c r="F349" s="697"/>
      <c r="G349" s="697"/>
      <c r="H349" s="697"/>
      <c r="I349" s="697"/>
      <c r="J349" s="697"/>
      <c r="K349" s="697"/>
      <c r="L349" s="697"/>
      <c r="M349" s="697"/>
      <c r="N349" s="697"/>
      <c r="O349" s="697"/>
      <c r="P349" s="697"/>
      <c r="Q349" s="697"/>
      <c r="R349" s="697"/>
      <c r="S349" s="697"/>
      <c r="T349" s="697"/>
      <c r="U349" s="697"/>
      <c r="V349" s="697"/>
      <c r="W349" s="697"/>
      <c r="X349" s="697"/>
      <c r="Y349" s="697"/>
      <c r="Z349" s="698"/>
      <c r="AA349" s="699"/>
      <c r="AB349" s="699"/>
      <c r="AC349" s="699"/>
      <c r="AD349" s="699"/>
      <c r="AE349" s="699"/>
      <c r="AF349" s="699"/>
      <c r="AG349" s="699"/>
      <c r="AH349" s="699"/>
      <c r="AI349" s="699"/>
      <c r="AJ349" s="699"/>
      <c r="AK349" s="699"/>
      <c r="AL349" s="699"/>
      <c r="AM349" s="699"/>
      <c r="AN349" s="699"/>
      <c r="AO349" s="699"/>
      <c r="AP349" s="699"/>
      <c r="AQ349" s="699"/>
      <c r="AR349" s="699"/>
      <c r="AS349" s="699"/>
      <c r="AT349" s="699"/>
      <c r="AU349" s="699"/>
      <c r="AV349" s="700"/>
      <c r="AW349" s="353"/>
      <c r="AX349" s="353"/>
      <c r="AY349" s="353"/>
      <c r="AZ349" s="353"/>
      <c r="BA349" s="353"/>
      <c r="BB349" s="353"/>
      <c r="BC349" s="353"/>
      <c r="BD349" s="353"/>
      <c r="BE349" s="353"/>
      <c r="BF349" s="353"/>
      <c r="BG349" s="353"/>
      <c r="BH349" s="353"/>
      <c r="BI349" s="353"/>
      <c r="BJ349" s="353"/>
      <c r="BK349" s="353"/>
      <c r="BL349" s="353"/>
    </row>
    <row r="350" spans="1:64" ht="14.45" customHeight="1">
      <c r="A350" s="738"/>
      <c r="B350" s="259"/>
      <c r="C350" s="37" t="s">
        <v>9</v>
      </c>
      <c r="D350" s="697"/>
      <c r="E350" s="697"/>
      <c r="F350" s="697"/>
      <c r="G350" s="697"/>
      <c r="H350" s="697"/>
      <c r="I350" s="697"/>
      <c r="J350" s="697"/>
      <c r="K350" s="697"/>
      <c r="L350" s="697"/>
      <c r="M350" s="697"/>
      <c r="N350" s="697"/>
      <c r="O350" s="697"/>
      <c r="P350" s="697"/>
      <c r="Q350" s="697"/>
      <c r="R350" s="697"/>
      <c r="S350" s="697"/>
      <c r="T350" s="697"/>
      <c r="U350" s="697"/>
      <c r="V350" s="697"/>
      <c r="W350" s="697"/>
      <c r="X350" s="697"/>
      <c r="Y350" s="697"/>
      <c r="Z350" s="698"/>
      <c r="AA350" s="699"/>
      <c r="AB350" s="699"/>
      <c r="AC350" s="699"/>
      <c r="AD350" s="699"/>
      <c r="AE350" s="699"/>
      <c r="AF350" s="699"/>
      <c r="AG350" s="699"/>
      <c r="AH350" s="699"/>
      <c r="AI350" s="699"/>
      <c r="AJ350" s="699"/>
      <c r="AK350" s="699"/>
      <c r="AL350" s="699"/>
      <c r="AM350" s="699"/>
      <c r="AN350" s="699"/>
      <c r="AO350" s="699"/>
      <c r="AP350" s="699"/>
      <c r="AQ350" s="699"/>
      <c r="AR350" s="699"/>
      <c r="AS350" s="699"/>
      <c r="AT350" s="699"/>
      <c r="AU350" s="699"/>
      <c r="AV350" s="700"/>
      <c r="AW350" s="353"/>
      <c r="AX350" s="353"/>
      <c r="AY350" s="353"/>
      <c r="AZ350" s="353"/>
      <c r="BA350" s="353"/>
      <c r="BB350" s="353"/>
      <c r="BC350" s="353"/>
      <c r="BD350" s="353"/>
      <c r="BE350" s="353"/>
      <c r="BF350" s="353"/>
      <c r="BG350" s="353"/>
      <c r="BH350" s="353"/>
      <c r="BI350" s="353"/>
      <c r="BJ350" s="353"/>
      <c r="BK350" s="353"/>
      <c r="BL350" s="353"/>
    </row>
    <row r="351" spans="1:64" ht="14.45" customHeight="1" thickBot="1">
      <c r="A351" s="738"/>
      <c r="B351" s="260">
        <v>0</v>
      </c>
      <c r="C351" s="40" t="s">
        <v>126</v>
      </c>
      <c r="D351" s="51" t="str">
        <f t="shared" ref="D351:AV351" si="23">IF(D349*D350=0,"",(D349*D350))</f>
        <v/>
      </c>
      <c r="E351" s="51" t="str">
        <f t="shared" si="23"/>
        <v/>
      </c>
      <c r="F351" s="51" t="str">
        <f t="shared" si="23"/>
        <v/>
      </c>
      <c r="G351" s="51" t="str">
        <f t="shared" si="23"/>
        <v/>
      </c>
      <c r="H351" s="51" t="str">
        <f t="shared" si="23"/>
        <v/>
      </c>
      <c r="I351" s="51" t="str">
        <f t="shared" si="23"/>
        <v/>
      </c>
      <c r="J351" s="51" t="str">
        <f t="shared" si="23"/>
        <v/>
      </c>
      <c r="K351" s="51" t="str">
        <f t="shared" si="23"/>
        <v/>
      </c>
      <c r="L351" s="51" t="str">
        <f t="shared" si="23"/>
        <v/>
      </c>
      <c r="M351" s="51" t="str">
        <f t="shared" si="23"/>
        <v/>
      </c>
      <c r="N351" s="51" t="str">
        <f t="shared" si="23"/>
        <v/>
      </c>
      <c r="O351" s="51" t="str">
        <f t="shared" si="23"/>
        <v/>
      </c>
      <c r="P351" s="51" t="str">
        <f t="shared" si="23"/>
        <v/>
      </c>
      <c r="Q351" s="51" t="str">
        <f t="shared" si="23"/>
        <v/>
      </c>
      <c r="R351" s="51" t="str">
        <f t="shared" si="23"/>
        <v/>
      </c>
      <c r="S351" s="51" t="str">
        <f t="shared" si="23"/>
        <v/>
      </c>
      <c r="T351" s="51" t="str">
        <f t="shared" si="23"/>
        <v/>
      </c>
      <c r="U351" s="51" t="str">
        <f t="shared" si="23"/>
        <v/>
      </c>
      <c r="V351" s="51" t="str">
        <f t="shared" si="23"/>
        <v/>
      </c>
      <c r="W351" s="51" t="str">
        <f t="shared" si="23"/>
        <v/>
      </c>
      <c r="X351" s="51" t="str">
        <f t="shared" si="23"/>
        <v/>
      </c>
      <c r="Y351" s="51" t="str">
        <f t="shared" si="23"/>
        <v/>
      </c>
      <c r="Z351" s="65" t="str">
        <f t="shared" si="23"/>
        <v/>
      </c>
      <c r="AA351" s="66" t="str">
        <f t="shared" si="23"/>
        <v/>
      </c>
      <c r="AB351" s="66" t="str">
        <f t="shared" si="23"/>
        <v/>
      </c>
      <c r="AC351" s="66" t="str">
        <f t="shared" si="23"/>
        <v/>
      </c>
      <c r="AD351" s="66" t="str">
        <f t="shared" si="23"/>
        <v/>
      </c>
      <c r="AE351" s="66" t="str">
        <f t="shared" si="23"/>
        <v/>
      </c>
      <c r="AF351" s="66" t="str">
        <f t="shared" si="23"/>
        <v/>
      </c>
      <c r="AG351" s="66" t="str">
        <f t="shared" si="23"/>
        <v/>
      </c>
      <c r="AH351" s="66" t="str">
        <f t="shared" si="23"/>
        <v/>
      </c>
      <c r="AI351" s="66" t="str">
        <f t="shared" si="23"/>
        <v/>
      </c>
      <c r="AJ351" s="66" t="str">
        <f t="shared" si="23"/>
        <v/>
      </c>
      <c r="AK351" s="66" t="str">
        <f t="shared" si="23"/>
        <v/>
      </c>
      <c r="AL351" s="66" t="str">
        <f t="shared" si="23"/>
        <v/>
      </c>
      <c r="AM351" s="66" t="str">
        <f t="shared" si="23"/>
        <v/>
      </c>
      <c r="AN351" s="66" t="str">
        <f t="shared" si="23"/>
        <v/>
      </c>
      <c r="AO351" s="66" t="str">
        <f t="shared" si="23"/>
        <v/>
      </c>
      <c r="AP351" s="66" t="str">
        <f t="shared" si="23"/>
        <v/>
      </c>
      <c r="AQ351" s="66" t="str">
        <f t="shared" si="23"/>
        <v/>
      </c>
      <c r="AR351" s="66" t="str">
        <f t="shared" si="23"/>
        <v/>
      </c>
      <c r="AS351" s="66" t="str">
        <f t="shared" si="23"/>
        <v/>
      </c>
      <c r="AT351" s="66" t="str">
        <f t="shared" si="23"/>
        <v/>
      </c>
      <c r="AU351" s="66" t="str">
        <f t="shared" si="23"/>
        <v/>
      </c>
      <c r="AV351" s="67" t="str">
        <f t="shared" si="23"/>
        <v/>
      </c>
      <c r="AW351" s="353"/>
      <c r="AX351" s="353"/>
      <c r="AY351" s="353"/>
      <c r="AZ351" s="353"/>
      <c r="BA351" s="353"/>
      <c r="BB351" s="353"/>
      <c r="BC351" s="353"/>
      <c r="BD351" s="353"/>
      <c r="BE351" s="353"/>
      <c r="BF351" s="353"/>
      <c r="BG351" s="353"/>
      <c r="BH351" s="353"/>
      <c r="BI351" s="353"/>
      <c r="BJ351" s="353"/>
      <c r="BK351" s="353"/>
      <c r="BL351" s="353"/>
    </row>
    <row r="352" spans="1:64" ht="50.1" customHeight="1" thickBot="1">
      <c r="A352" s="735" t="s">
        <v>56</v>
      </c>
      <c r="B352" s="258"/>
      <c r="C352" s="39" t="s">
        <v>124</v>
      </c>
      <c r="D352" s="693"/>
      <c r="E352" s="693"/>
      <c r="F352" s="693"/>
      <c r="G352" s="693"/>
      <c r="H352" s="693"/>
      <c r="I352" s="693"/>
      <c r="J352" s="693"/>
      <c r="K352" s="693"/>
      <c r="L352" s="693"/>
      <c r="M352" s="693"/>
      <c r="N352" s="693"/>
      <c r="O352" s="693"/>
      <c r="P352" s="693"/>
      <c r="Q352" s="693"/>
      <c r="R352" s="693"/>
      <c r="S352" s="693"/>
      <c r="T352" s="693"/>
      <c r="U352" s="693"/>
      <c r="V352" s="693"/>
      <c r="W352" s="693"/>
      <c r="X352" s="693"/>
      <c r="Y352" s="693"/>
      <c r="Z352" s="698"/>
      <c r="AA352" s="699"/>
      <c r="AB352" s="699"/>
      <c r="AC352" s="699"/>
      <c r="AD352" s="699"/>
      <c r="AE352" s="699"/>
      <c r="AF352" s="699"/>
      <c r="AG352" s="699"/>
      <c r="AH352" s="699"/>
      <c r="AI352" s="699"/>
      <c r="AJ352" s="699"/>
      <c r="AK352" s="699"/>
      <c r="AL352" s="699"/>
      <c r="AM352" s="699"/>
      <c r="AN352" s="699"/>
      <c r="AO352" s="699"/>
      <c r="AP352" s="699"/>
      <c r="AQ352" s="699"/>
      <c r="AR352" s="699"/>
      <c r="AS352" s="699"/>
      <c r="AT352" s="699"/>
      <c r="AU352" s="699"/>
      <c r="AV352" s="700"/>
      <c r="AW352" s="353"/>
      <c r="AX352" s="353"/>
      <c r="AY352" s="353"/>
      <c r="AZ352" s="353"/>
      <c r="BA352" s="353"/>
      <c r="BB352" s="353"/>
      <c r="BC352" s="353"/>
      <c r="BD352" s="353"/>
      <c r="BE352" s="353"/>
      <c r="BF352" s="353"/>
      <c r="BG352" s="353"/>
      <c r="BH352" s="353"/>
      <c r="BI352" s="353"/>
      <c r="BJ352" s="353"/>
      <c r="BK352" s="353"/>
      <c r="BL352" s="353"/>
    </row>
    <row r="353" spans="1:64" ht="14.45" customHeight="1" thickBot="1">
      <c r="A353" s="735"/>
      <c r="B353" s="261">
        <v>0</v>
      </c>
      <c r="C353" s="38" t="s">
        <v>126</v>
      </c>
      <c r="D353" s="703"/>
      <c r="E353" s="703"/>
      <c r="F353" s="703"/>
      <c r="G353" s="703"/>
      <c r="H353" s="703"/>
      <c r="I353" s="703"/>
      <c r="J353" s="703"/>
      <c r="K353" s="703"/>
      <c r="L353" s="703"/>
      <c r="M353" s="703"/>
      <c r="N353" s="703"/>
      <c r="O353" s="703"/>
      <c r="P353" s="703"/>
      <c r="Q353" s="703"/>
      <c r="R353" s="703"/>
      <c r="S353" s="703"/>
      <c r="T353" s="703"/>
      <c r="U353" s="703"/>
      <c r="V353" s="703"/>
      <c r="W353" s="703"/>
      <c r="X353" s="703"/>
      <c r="Y353" s="703"/>
      <c r="Z353" s="698"/>
      <c r="AA353" s="699"/>
      <c r="AB353" s="699"/>
      <c r="AC353" s="699"/>
      <c r="AD353" s="699"/>
      <c r="AE353" s="699"/>
      <c r="AF353" s="699"/>
      <c r="AG353" s="699"/>
      <c r="AH353" s="699"/>
      <c r="AI353" s="699"/>
      <c r="AJ353" s="699"/>
      <c r="AK353" s="699"/>
      <c r="AL353" s="699"/>
      <c r="AM353" s="699"/>
      <c r="AN353" s="699"/>
      <c r="AO353" s="699"/>
      <c r="AP353" s="699"/>
      <c r="AQ353" s="699"/>
      <c r="AR353" s="699"/>
      <c r="AS353" s="699"/>
      <c r="AT353" s="699"/>
      <c r="AU353" s="699"/>
      <c r="AV353" s="700"/>
      <c r="AW353" s="353"/>
      <c r="AX353" s="353"/>
      <c r="AY353" s="353"/>
      <c r="AZ353" s="353"/>
      <c r="BA353" s="353"/>
      <c r="BB353" s="353"/>
      <c r="BC353" s="353"/>
      <c r="BD353" s="353"/>
      <c r="BE353" s="353"/>
      <c r="BF353" s="353"/>
      <c r="BG353" s="353"/>
      <c r="BH353" s="353"/>
      <c r="BI353" s="353"/>
      <c r="BJ353" s="353"/>
      <c r="BK353" s="353"/>
      <c r="BL353" s="353"/>
    </row>
    <row r="354" spans="1:64" ht="50.1" customHeight="1" thickBot="1">
      <c r="A354" s="735" t="s">
        <v>24</v>
      </c>
      <c r="B354" s="258"/>
      <c r="C354" s="39" t="s">
        <v>124</v>
      </c>
      <c r="D354" s="693"/>
      <c r="E354" s="693"/>
      <c r="F354" s="693"/>
      <c r="G354" s="693"/>
      <c r="H354" s="693"/>
      <c r="I354" s="693"/>
      <c r="J354" s="693"/>
      <c r="K354" s="693"/>
      <c r="L354" s="693"/>
      <c r="M354" s="693"/>
      <c r="N354" s="693"/>
      <c r="O354" s="693"/>
      <c r="P354" s="693"/>
      <c r="Q354" s="693"/>
      <c r="R354" s="693"/>
      <c r="S354" s="693"/>
      <c r="T354" s="693"/>
      <c r="U354" s="693"/>
      <c r="V354" s="693"/>
      <c r="W354" s="693"/>
      <c r="X354" s="693"/>
      <c r="Y354" s="693"/>
      <c r="Z354" s="698"/>
      <c r="AA354" s="699"/>
      <c r="AB354" s="699"/>
      <c r="AC354" s="699"/>
      <c r="AD354" s="699"/>
      <c r="AE354" s="699"/>
      <c r="AF354" s="699"/>
      <c r="AG354" s="699"/>
      <c r="AH354" s="699"/>
      <c r="AI354" s="699"/>
      <c r="AJ354" s="699"/>
      <c r="AK354" s="699"/>
      <c r="AL354" s="699"/>
      <c r="AM354" s="699"/>
      <c r="AN354" s="699"/>
      <c r="AO354" s="699"/>
      <c r="AP354" s="699"/>
      <c r="AQ354" s="699"/>
      <c r="AR354" s="699"/>
      <c r="AS354" s="699"/>
      <c r="AT354" s="699"/>
      <c r="AU354" s="699"/>
      <c r="AV354" s="700"/>
      <c r="AW354" s="353"/>
      <c r="AX354" s="353"/>
      <c r="AY354" s="353"/>
      <c r="AZ354" s="353"/>
      <c r="BA354" s="353"/>
      <c r="BB354" s="353"/>
      <c r="BC354" s="353"/>
      <c r="BD354" s="353"/>
      <c r="BE354" s="353"/>
      <c r="BF354" s="353"/>
      <c r="BG354" s="353"/>
      <c r="BH354" s="353"/>
      <c r="BI354" s="353"/>
      <c r="BJ354" s="353"/>
      <c r="BK354" s="353"/>
      <c r="BL354" s="353"/>
    </row>
    <row r="355" spans="1:64" ht="14.45" customHeight="1" thickBot="1">
      <c r="A355" s="735"/>
      <c r="B355" s="261">
        <v>0</v>
      </c>
      <c r="C355" s="40" t="s">
        <v>126</v>
      </c>
      <c r="D355" s="703"/>
      <c r="E355" s="703"/>
      <c r="F355" s="703"/>
      <c r="G355" s="703"/>
      <c r="H355" s="703"/>
      <c r="I355" s="703"/>
      <c r="J355" s="703"/>
      <c r="K355" s="703"/>
      <c r="L355" s="703"/>
      <c r="M355" s="703"/>
      <c r="N355" s="703"/>
      <c r="O355" s="703"/>
      <c r="P355" s="703"/>
      <c r="Q355" s="703"/>
      <c r="R355" s="703"/>
      <c r="S355" s="703"/>
      <c r="T355" s="703"/>
      <c r="U355" s="703"/>
      <c r="V355" s="703"/>
      <c r="W355" s="703"/>
      <c r="X355" s="703"/>
      <c r="Y355" s="703"/>
      <c r="Z355" s="698"/>
      <c r="AA355" s="699"/>
      <c r="AB355" s="699"/>
      <c r="AC355" s="699"/>
      <c r="AD355" s="699"/>
      <c r="AE355" s="699"/>
      <c r="AF355" s="699"/>
      <c r="AG355" s="699"/>
      <c r="AH355" s="699"/>
      <c r="AI355" s="699"/>
      <c r="AJ355" s="699"/>
      <c r="AK355" s="699"/>
      <c r="AL355" s="699"/>
      <c r="AM355" s="699"/>
      <c r="AN355" s="699"/>
      <c r="AO355" s="699"/>
      <c r="AP355" s="699"/>
      <c r="AQ355" s="699"/>
      <c r="AR355" s="699"/>
      <c r="AS355" s="699"/>
      <c r="AT355" s="699"/>
      <c r="AU355" s="699"/>
      <c r="AV355" s="700"/>
      <c r="AW355" s="353"/>
      <c r="AX355" s="353"/>
      <c r="AY355" s="353"/>
      <c r="AZ355" s="353"/>
      <c r="BA355" s="353"/>
      <c r="BB355" s="353"/>
      <c r="BC355" s="353"/>
      <c r="BD355" s="353"/>
      <c r="BE355" s="353"/>
      <c r="BF355" s="353"/>
      <c r="BG355" s="353"/>
      <c r="BH355" s="353"/>
      <c r="BI355" s="353"/>
      <c r="BJ355" s="353"/>
      <c r="BK355" s="353"/>
      <c r="BL355" s="353"/>
    </row>
    <row r="356" spans="1:64" ht="50.1" customHeight="1">
      <c r="A356" s="736" t="s">
        <v>149</v>
      </c>
      <c r="B356" s="258"/>
      <c r="C356" s="39" t="s">
        <v>173</v>
      </c>
      <c r="D356" s="704"/>
      <c r="E356" s="704"/>
      <c r="F356" s="704"/>
      <c r="G356" s="704"/>
      <c r="H356" s="704"/>
      <c r="I356" s="704"/>
      <c r="J356" s="704"/>
      <c r="K356" s="704"/>
      <c r="L356" s="704"/>
      <c r="M356" s="704"/>
      <c r="N356" s="704"/>
      <c r="O356" s="704"/>
      <c r="P356" s="704"/>
      <c r="Q356" s="704"/>
      <c r="R356" s="704"/>
      <c r="S356" s="704"/>
      <c r="T356" s="704"/>
      <c r="U356" s="704"/>
      <c r="V356" s="704"/>
      <c r="W356" s="704"/>
      <c r="X356" s="704"/>
      <c r="Y356" s="704"/>
      <c r="Z356" s="705"/>
      <c r="AA356" s="706"/>
      <c r="AB356" s="706"/>
      <c r="AC356" s="706"/>
      <c r="AD356" s="706"/>
      <c r="AE356" s="706"/>
      <c r="AF356" s="706"/>
      <c r="AG356" s="706"/>
      <c r="AH356" s="706"/>
      <c r="AI356" s="706"/>
      <c r="AJ356" s="706"/>
      <c r="AK356" s="706"/>
      <c r="AL356" s="706"/>
      <c r="AM356" s="706"/>
      <c r="AN356" s="706"/>
      <c r="AO356" s="706"/>
      <c r="AP356" s="706"/>
      <c r="AQ356" s="706"/>
      <c r="AR356" s="706"/>
      <c r="AS356" s="706"/>
      <c r="AT356" s="706"/>
      <c r="AU356" s="706"/>
      <c r="AV356" s="707"/>
      <c r="AW356" s="353"/>
      <c r="AX356" s="353"/>
      <c r="AY356" s="353"/>
      <c r="AZ356" s="353"/>
      <c r="BA356" s="353"/>
      <c r="BB356" s="353"/>
      <c r="BC356" s="353"/>
      <c r="BD356" s="353"/>
      <c r="BE356" s="353"/>
      <c r="BF356" s="353"/>
      <c r="BG356" s="353"/>
      <c r="BH356" s="353"/>
      <c r="BI356" s="353"/>
      <c r="BJ356" s="353"/>
      <c r="BK356" s="353"/>
      <c r="BL356" s="353"/>
    </row>
    <row r="357" spans="1:64" ht="14.45" customHeight="1" thickBot="1">
      <c r="A357" s="737"/>
      <c r="B357" s="260">
        <v>0</v>
      </c>
      <c r="C357" s="76" t="s">
        <v>149</v>
      </c>
      <c r="D357" s="708"/>
      <c r="E357" s="708"/>
      <c r="F357" s="708"/>
      <c r="G357" s="708"/>
      <c r="H357" s="708"/>
      <c r="I357" s="708"/>
      <c r="J357" s="708"/>
      <c r="K357" s="708"/>
      <c r="L357" s="708"/>
      <c r="M357" s="708"/>
      <c r="N357" s="708"/>
      <c r="O357" s="708"/>
      <c r="P357" s="708"/>
      <c r="Q357" s="708"/>
      <c r="R357" s="708"/>
      <c r="S357" s="708"/>
      <c r="T357" s="708"/>
      <c r="U357" s="708"/>
      <c r="V357" s="708"/>
      <c r="W357" s="708"/>
      <c r="X357" s="708"/>
      <c r="Y357" s="708"/>
      <c r="Z357" s="698"/>
      <c r="AA357" s="699"/>
      <c r="AB357" s="699"/>
      <c r="AC357" s="699"/>
      <c r="AD357" s="699"/>
      <c r="AE357" s="699"/>
      <c r="AF357" s="699"/>
      <c r="AG357" s="699"/>
      <c r="AH357" s="699"/>
      <c r="AI357" s="699"/>
      <c r="AJ357" s="699"/>
      <c r="AK357" s="699"/>
      <c r="AL357" s="699"/>
      <c r="AM357" s="699"/>
      <c r="AN357" s="699"/>
      <c r="AO357" s="699"/>
      <c r="AP357" s="699"/>
      <c r="AQ357" s="699"/>
      <c r="AR357" s="699"/>
      <c r="AS357" s="699"/>
      <c r="AT357" s="699"/>
      <c r="AU357" s="699"/>
      <c r="AV357" s="700"/>
      <c r="AW357" s="353"/>
      <c r="AX357" s="353"/>
      <c r="AY357" s="353"/>
      <c r="AZ357" s="353"/>
      <c r="BA357" s="353"/>
      <c r="BB357" s="353"/>
      <c r="BC357" s="353"/>
      <c r="BD357" s="353"/>
      <c r="BE357" s="353"/>
      <c r="BF357" s="353"/>
      <c r="BG357" s="353"/>
      <c r="BH357" s="353"/>
      <c r="BI357" s="353"/>
      <c r="BJ357" s="353"/>
      <c r="BK357" s="353"/>
      <c r="BL357" s="353"/>
    </row>
    <row r="358" spans="1:64" ht="50.1" customHeight="1">
      <c r="A358" s="736" t="s">
        <v>10</v>
      </c>
      <c r="B358" s="258"/>
      <c r="C358" s="74" t="s">
        <v>124</v>
      </c>
      <c r="D358" s="704"/>
      <c r="E358" s="704"/>
      <c r="F358" s="704"/>
      <c r="G358" s="704"/>
      <c r="H358" s="704"/>
      <c r="I358" s="704"/>
      <c r="J358" s="704"/>
      <c r="K358" s="704"/>
      <c r="L358" s="704"/>
      <c r="M358" s="704"/>
      <c r="N358" s="704"/>
      <c r="O358" s="704"/>
      <c r="P358" s="704"/>
      <c r="Q358" s="704"/>
      <c r="R358" s="704"/>
      <c r="S358" s="704"/>
      <c r="T358" s="704"/>
      <c r="U358" s="704"/>
      <c r="V358" s="704"/>
      <c r="W358" s="704"/>
      <c r="X358" s="704"/>
      <c r="Y358" s="704"/>
      <c r="Z358" s="705"/>
      <c r="AA358" s="706"/>
      <c r="AB358" s="706"/>
      <c r="AC358" s="706"/>
      <c r="AD358" s="706"/>
      <c r="AE358" s="706"/>
      <c r="AF358" s="706"/>
      <c r="AG358" s="706"/>
      <c r="AH358" s="706"/>
      <c r="AI358" s="706"/>
      <c r="AJ358" s="706"/>
      <c r="AK358" s="706"/>
      <c r="AL358" s="706"/>
      <c r="AM358" s="706"/>
      <c r="AN358" s="706"/>
      <c r="AO358" s="706"/>
      <c r="AP358" s="706"/>
      <c r="AQ358" s="706"/>
      <c r="AR358" s="706"/>
      <c r="AS358" s="706"/>
      <c r="AT358" s="706"/>
      <c r="AU358" s="706"/>
      <c r="AV358" s="707"/>
      <c r="AW358" s="353"/>
      <c r="AX358" s="353"/>
      <c r="AY358" s="353"/>
      <c r="AZ358" s="353"/>
      <c r="BA358" s="353"/>
      <c r="BB358" s="353"/>
      <c r="BC358" s="353"/>
      <c r="BD358" s="353"/>
      <c r="BE358" s="353"/>
      <c r="BF358" s="353"/>
      <c r="BG358" s="353"/>
      <c r="BH358" s="353"/>
      <c r="BI358" s="353"/>
      <c r="BJ358" s="353"/>
      <c r="BK358" s="353"/>
      <c r="BL358" s="353"/>
    </row>
    <row r="359" spans="1:64" ht="14.45" customHeight="1" thickBot="1">
      <c r="A359" s="737"/>
      <c r="B359" s="260">
        <v>0</v>
      </c>
      <c r="C359" s="38" t="s">
        <v>126</v>
      </c>
      <c r="D359" s="709"/>
      <c r="E359" s="709"/>
      <c r="F359" s="709"/>
      <c r="G359" s="709"/>
      <c r="H359" s="709"/>
      <c r="I359" s="709"/>
      <c r="J359" s="709"/>
      <c r="K359" s="709"/>
      <c r="L359" s="709"/>
      <c r="M359" s="709"/>
      <c r="N359" s="709"/>
      <c r="O359" s="709"/>
      <c r="P359" s="709"/>
      <c r="Q359" s="709"/>
      <c r="R359" s="709"/>
      <c r="S359" s="709"/>
      <c r="T359" s="709"/>
      <c r="U359" s="709"/>
      <c r="V359" s="709"/>
      <c r="W359" s="709"/>
      <c r="X359" s="709"/>
      <c r="Y359" s="709"/>
      <c r="Z359" s="698"/>
      <c r="AA359" s="699"/>
      <c r="AB359" s="699"/>
      <c r="AC359" s="699"/>
      <c r="AD359" s="699"/>
      <c r="AE359" s="699"/>
      <c r="AF359" s="699"/>
      <c r="AG359" s="699"/>
      <c r="AH359" s="699"/>
      <c r="AI359" s="699"/>
      <c r="AJ359" s="699"/>
      <c r="AK359" s="699"/>
      <c r="AL359" s="699"/>
      <c r="AM359" s="699"/>
      <c r="AN359" s="699"/>
      <c r="AO359" s="699"/>
      <c r="AP359" s="699"/>
      <c r="AQ359" s="699"/>
      <c r="AR359" s="699"/>
      <c r="AS359" s="699"/>
      <c r="AT359" s="699"/>
      <c r="AU359" s="699"/>
      <c r="AV359" s="700"/>
      <c r="AW359" s="353"/>
      <c r="AX359" s="353"/>
      <c r="AY359" s="353"/>
      <c r="AZ359" s="353"/>
      <c r="BA359" s="353"/>
      <c r="BB359" s="353"/>
      <c r="BC359" s="353"/>
      <c r="BD359" s="353"/>
      <c r="BE359" s="353"/>
      <c r="BF359" s="353"/>
      <c r="BG359" s="353"/>
      <c r="BH359" s="353"/>
      <c r="BI359" s="353"/>
      <c r="BJ359" s="353"/>
      <c r="BK359" s="353"/>
      <c r="BL359" s="353"/>
    </row>
    <row r="360" spans="1:64" ht="50.1" customHeight="1" thickBot="1">
      <c r="A360" s="735" t="s">
        <v>55</v>
      </c>
      <c r="B360" s="258"/>
      <c r="C360" s="41" t="s">
        <v>124</v>
      </c>
      <c r="D360" s="693"/>
      <c r="E360" s="693"/>
      <c r="F360" s="693"/>
      <c r="G360" s="693"/>
      <c r="H360" s="693"/>
      <c r="I360" s="693"/>
      <c r="J360" s="693"/>
      <c r="K360" s="693"/>
      <c r="L360" s="693"/>
      <c r="M360" s="693"/>
      <c r="N360" s="693"/>
      <c r="O360" s="693"/>
      <c r="P360" s="693"/>
      <c r="Q360" s="693"/>
      <c r="R360" s="693"/>
      <c r="S360" s="693"/>
      <c r="T360" s="693"/>
      <c r="U360" s="693"/>
      <c r="V360" s="693"/>
      <c r="W360" s="693"/>
      <c r="X360" s="693"/>
      <c r="Y360" s="693"/>
      <c r="Z360" s="698"/>
      <c r="AA360" s="699"/>
      <c r="AB360" s="699"/>
      <c r="AC360" s="699"/>
      <c r="AD360" s="699"/>
      <c r="AE360" s="699"/>
      <c r="AF360" s="699"/>
      <c r="AG360" s="699"/>
      <c r="AH360" s="699"/>
      <c r="AI360" s="699"/>
      <c r="AJ360" s="699"/>
      <c r="AK360" s="699"/>
      <c r="AL360" s="699"/>
      <c r="AM360" s="699"/>
      <c r="AN360" s="699"/>
      <c r="AO360" s="699"/>
      <c r="AP360" s="699"/>
      <c r="AQ360" s="699"/>
      <c r="AR360" s="699"/>
      <c r="AS360" s="699"/>
      <c r="AT360" s="699"/>
      <c r="AU360" s="699"/>
      <c r="AV360" s="700"/>
      <c r="AW360" s="353"/>
      <c r="AX360" s="353"/>
      <c r="AY360" s="353"/>
      <c r="AZ360" s="353"/>
      <c r="BA360" s="353"/>
      <c r="BB360" s="353"/>
      <c r="BC360" s="353"/>
      <c r="BD360" s="353"/>
      <c r="BE360" s="353"/>
      <c r="BF360" s="353"/>
      <c r="BG360" s="353"/>
      <c r="BH360" s="353"/>
      <c r="BI360" s="353"/>
      <c r="BJ360" s="353"/>
      <c r="BK360" s="353"/>
      <c r="BL360" s="353"/>
    </row>
    <row r="361" spans="1:64" ht="14.45" customHeight="1" thickBot="1">
      <c r="A361" s="735"/>
      <c r="B361" s="261">
        <v>0</v>
      </c>
      <c r="C361" s="38" t="s">
        <v>126</v>
      </c>
      <c r="D361" s="710"/>
      <c r="E361" s="703"/>
      <c r="F361" s="703"/>
      <c r="G361" s="703"/>
      <c r="H361" s="703"/>
      <c r="I361" s="703"/>
      <c r="J361" s="703"/>
      <c r="K361" s="703"/>
      <c r="L361" s="703"/>
      <c r="M361" s="703"/>
      <c r="N361" s="703"/>
      <c r="O361" s="703"/>
      <c r="P361" s="703"/>
      <c r="Q361" s="703"/>
      <c r="R361" s="703"/>
      <c r="S361" s="703"/>
      <c r="T361" s="703"/>
      <c r="U361" s="703"/>
      <c r="V361" s="703"/>
      <c r="W361" s="703"/>
      <c r="X361" s="703"/>
      <c r="Y361" s="703"/>
      <c r="Z361" s="711"/>
      <c r="AA361" s="712"/>
      <c r="AB361" s="712"/>
      <c r="AC361" s="712"/>
      <c r="AD361" s="712"/>
      <c r="AE361" s="712"/>
      <c r="AF361" s="712"/>
      <c r="AG361" s="712"/>
      <c r="AH361" s="712"/>
      <c r="AI361" s="712"/>
      <c r="AJ361" s="712"/>
      <c r="AK361" s="712"/>
      <c r="AL361" s="712"/>
      <c r="AM361" s="712"/>
      <c r="AN361" s="712"/>
      <c r="AO361" s="712"/>
      <c r="AP361" s="712"/>
      <c r="AQ361" s="712"/>
      <c r="AR361" s="712"/>
      <c r="AS361" s="712"/>
      <c r="AT361" s="712"/>
      <c r="AU361" s="712"/>
      <c r="AV361" s="713"/>
      <c r="AW361" s="353"/>
      <c r="AX361" s="353"/>
      <c r="AY361" s="353"/>
      <c r="AZ361" s="353"/>
      <c r="BA361" s="353"/>
      <c r="BB361" s="353"/>
      <c r="BC361" s="353"/>
      <c r="BD361" s="353"/>
      <c r="BE361" s="353"/>
      <c r="BF361" s="353"/>
      <c r="BG361" s="353"/>
      <c r="BH361" s="353"/>
      <c r="BI361" s="353"/>
      <c r="BJ361" s="353"/>
      <c r="BK361" s="353"/>
      <c r="BL361" s="353"/>
    </row>
    <row r="362" spans="1:64" ht="21.95" customHeight="1" thickBot="1">
      <c r="A362" s="200" t="s">
        <v>13</v>
      </c>
      <c r="B362" s="318">
        <f>SUM(B347,B351,B353,B355,B361)-B357-B359</f>
        <v>0</v>
      </c>
      <c r="C362" s="76"/>
      <c r="D362" s="353"/>
      <c r="E362" s="353"/>
      <c r="F362" s="353"/>
      <c r="G362" s="353"/>
      <c r="H362" s="353"/>
      <c r="I362" s="353"/>
      <c r="J362" s="353"/>
      <c r="K362" s="353"/>
      <c r="L362" s="353"/>
      <c r="M362" s="353"/>
      <c r="N362" s="353"/>
      <c r="O362" s="353"/>
      <c r="P362" s="353"/>
      <c r="Q362" s="353"/>
      <c r="R362" s="353"/>
      <c r="S362" s="353"/>
      <c r="T362" s="353"/>
      <c r="U362" s="353"/>
      <c r="V362" s="353"/>
      <c r="W362" s="353"/>
      <c r="X362" s="353"/>
      <c r="Y362" s="353"/>
      <c r="Z362" s="353"/>
      <c r="AA362" s="353"/>
      <c r="AB362" s="353"/>
      <c r="AC362" s="353"/>
      <c r="AD362" s="353"/>
      <c r="AE362" s="353"/>
      <c r="AF362" s="353"/>
      <c r="AG362" s="353"/>
      <c r="AH362" s="353"/>
      <c r="AI362" s="353"/>
      <c r="AJ362" s="353"/>
      <c r="AK362" s="353"/>
      <c r="AL362" s="353"/>
      <c r="AM362" s="353"/>
      <c r="AN362" s="353"/>
      <c r="AO362" s="353"/>
      <c r="AP362" s="353"/>
      <c r="AQ362" s="353"/>
      <c r="AR362" s="353"/>
      <c r="AS362" s="353"/>
      <c r="AT362" s="353"/>
      <c r="AU362" s="353"/>
      <c r="AV362" s="353"/>
      <c r="AW362" s="353"/>
      <c r="AX362" s="353"/>
      <c r="AY362" s="353"/>
      <c r="AZ362" s="353"/>
      <c r="BA362" s="353"/>
      <c r="BB362" s="353"/>
      <c r="BC362" s="353"/>
      <c r="BD362" s="353"/>
      <c r="BE362" s="353"/>
      <c r="BF362" s="353"/>
      <c r="BG362" s="353"/>
      <c r="BH362" s="353"/>
      <c r="BI362" s="353"/>
      <c r="BJ362" s="353"/>
      <c r="BK362" s="353"/>
      <c r="BL362" s="353"/>
    </row>
    <row r="363" spans="1:64" ht="30" customHeight="1" thickBot="1">
      <c r="A363" s="199" t="s">
        <v>217</v>
      </c>
      <c r="B363" s="714"/>
      <c r="C363" s="527">
        <f>IF(B363="",0,IF(D339="Forsknings- og videnformidlingsinstitution",IF(B362=0,0,B363/B362),IF(B347=0,0,B363/B347)))</f>
        <v>0</v>
      </c>
      <c r="D363" s="353"/>
      <c r="E363" s="353"/>
      <c r="F363" s="353"/>
      <c r="G363" s="353"/>
      <c r="H363" s="353"/>
      <c r="I363" s="353"/>
      <c r="J363" s="353"/>
      <c r="K363" s="353"/>
      <c r="L363" s="353"/>
      <c r="M363" s="353"/>
      <c r="N363" s="353"/>
      <c r="O363" s="353"/>
      <c r="P363" s="353"/>
      <c r="Q363" s="353"/>
      <c r="R363" s="353"/>
      <c r="S363" s="353"/>
      <c r="T363" s="353"/>
      <c r="U363" s="353"/>
      <c r="V363" s="353"/>
      <c r="W363" s="353"/>
      <c r="X363" s="353"/>
      <c r="Y363" s="353"/>
      <c r="Z363" s="353"/>
      <c r="AA363" s="353"/>
      <c r="AB363" s="353"/>
      <c r="AC363" s="353"/>
      <c r="AD363" s="353"/>
      <c r="AE363" s="353"/>
      <c r="AF363" s="353"/>
      <c r="AG363" s="353"/>
      <c r="AH363" s="353"/>
      <c r="AI363" s="353"/>
      <c r="AJ363" s="353"/>
      <c r="AK363" s="353"/>
      <c r="AL363" s="353"/>
      <c r="AM363" s="353"/>
      <c r="AN363" s="353"/>
      <c r="AO363" s="353"/>
      <c r="AP363" s="353"/>
      <c r="AQ363" s="353"/>
      <c r="AR363" s="353"/>
      <c r="AS363" s="353"/>
      <c r="AT363" s="353"/>
      <c r="AU363" s="353"/>
      <c r="AV363" s="353"/>
      <c r="AW363" s="353"/>
      <c r="AX363" s="353"/>
      <c r="AY363" s="353"/>
      <c r="AZ363" s="353"/>
      <c r="BA363" s="353"/>
      <c r="BB363" s="353"/>
      <c r="BC363" s="353"/>
      <c r="BD363" s="353"/>
      <c r="BE363" s="353"/>
      <c r="BF363" s="353"/>
      <c r="BG363" s="353"/>
      <c r="BH363" s="353"/>
      <c r="BI363" s="353"/>
      <c r="BJ363" s="353"/>
      <c r="BK363" s="353"/>
      <c r="BL363" s="353"/>
    </row>
    <row r="364" spans="1:64" ht="21.95" customHeight="1" thickBot="1">
      <c r="A364" s="253" t="s">
        <v>339</v>
      </c>
      <c r="B364" s="377">
        <f>SUM(B362:B363)</f>
        <v>0</v>
      </c>
      <c r="C364" s="254"/>
      <c r="D364" s="353"/>
      <c r="E364" s="353"/>
      <c r="F364" s="353"/>
      <c r="G364" s="353"/>
      <c r="H364" s="353"/>
      <c r="I364" s="353"/>
      <c r="J364" s="353"/>
      <c r="K364" s="353"/>
      <c r="L364" s="353"/>
      <c r="M364" s="353"/>
      <c r="N364" s="353"/>
      <c r="O364" s="353"/>
      <c r="P364" s="353"/>
      <c r="Q364" s="353"/>
      <c r="R364" s="353"/>
      <c r="S364" s="353"/>
      <c r="T364" s="353"/>
      <c r="U364" s="353"/>
      <c r="V364" s="353"/>
      <c r="W364" s="353"/>
      <c r="X364" s="353"/>
      <c r="Y364" s="353"/>
      <c r="Z364" s="353"/>
      <c r="AA364" s="353"/>
      <c r="AB364" s="353"/>
      <c r="AC364" s="353"/>
      <c r="AD364" s="353"/>
      <c r="AE364" s="353"/>
      <c r="AF364" s="353"/>
      <c r="AG364" s="353"/>
      <c r="AH364" s="353"/>
      <c r="AI364" s="353"/>
      <c r="AJ364" s="353"/>
      <c r="AK364" s="353"/>
      <c r="AL364" s="353"/>
      <c r="AM364" s="353"/>
      <c r="AN364" s="353"/>
      <c r="AO364" s="353"/>
      <c r="AP364" s="353"/>
      <c r="AQ364" s="353"/>
      <c r="AR364" s="353"/>
      <c r="AS364" s="353"/>
      <c r="AT364" s="353"/>
      <c r="AU364" s="353"/>
      <c r="AV364" s="353"/>
      <c r="AW364" s="353"/>
      <c r="AX364" s="353"/>
      <c r="AY364" s="353"/>
      <c r="AZ364" s="353"/>
      <c r="BA364" s="353"/>
      <c r="BB364" s="353"/>
      <c r="BC364" s="353"/>
      <c r="BD364" s="353"/>
      <c r="BE364" s="353"/>
      <c r="BF364" s="353"/>
      <c r="BG364" s="353"/>
      <c r="BH364" s="353"/>
      <c r="BI364" s="353"/>
      <c r="BJ364" s="353"/>
      <c r="BK364" s="353"/>
      <c r="BL364" s="353"/>
    </row>
    <row r="365" spans="1:64" ht="14.1" customHeight="1">
      <c r="A365" s="353"/>
      <c r="B365" s="353"/>
      <c r="C365" s="353"/>
      <c r="D365" s="353"/>
      <c r="E365" s="353"/>
      <c r="F365" s="353"/>
      <c r="G365" s="353"/>
      <c r="H365" s="353"/>
      <c r="I365" s="353"/>
      <c r="J365" s="353"/>
      <c r="K365" s="353"/>
      <c r="L365" s="353"/>
      <c r="M365" s="353"/>
      <c r="N365" s="353"/>
      <c r="O365" s="353"/>
      <c r="P365" s="353"/>
      <c r="Q365" s="353"/>
      <c r="R365" s="353"/>
      <c r="S365" s="353"/>
      <c r="T365" s="353"/>
      <c r="U365" s="353"/>
      <c r="V365" s="353"/>
      <c r="W365" s="353"/>
      <c r="X365" s="353"/>
      <c r="Y365" s="353"/>
      <c r="Z365" s="353"/>
      <c r="AA365" s="353"/>
      <c r="AB365" s="353"/>
      <c r="AC365" s="353"/>
      <c r="AD365" s="353"/>
      <c r="AE365" s="353"/>
      <c r="AF365" s="353"/>
      <c r="AG365" s="353"/>
      <c r="AH365" s="353"/>
      <c r="AI365" s="353"/>
      <c r="AJ365" s="353"/>
      <c r="AK365" s="353"/>
      <c r="AL365" s="353"/>
      <c r="AM365" s="353"/>
      <c r="AN365" s="353"/>
      <c r="AO365" s="353"/>
      <c r="AP365" s="353"/>
      <c r="AQ365" s="353"/>
      <c r="AR365" s="353"/>
      <c r="AS365" s="353"/>
      <c r="AT365" s="353"/>
      <c r="AU365" s="353"/>
      <c r="AV365" s="353"/>
      <c r="AW365" s="353"/>
      <c r="AX365" s="353"/>
      <c r="AY365" s="353"/>
      <c r="AZ365" s="353"/>
      <c r="BA365" s="353"/>
      <c r="BB365" s="353"/>
      <c r="BC365" s="353"/>
      <c r="BD365" s="353"/>
      <c r="BE365" s="353"/>
      <c r="BF365" s="353"/>
      <c r="BG365" s="353"/>
      <c r="BH365" s="353"/>
      <c r="BI365" s="353"/>
      <c r="BJ365" s="353"/>
      <c r="BK365" s="353"/>
      <c r="BL365" s="353"/>
    </row>
    <row r="366" spans="1:64" ht="14.1" customHeight="1" thickBot="1">
      <c r="A366" s="373"/>
      <c r="B366" s="373"/>
      <c r="C366" s="353"/>
      <c r="D366" s="353"/>
      <c r="E366" s="353"/>
      <c r="F366" s="353"/>
      <c r="G366" s="353"/>
      <c r="H366" s="353"/>
      <c r="I366" s="353"/>
      <c r="J366" s="353"/>
      <c r="K366" s="353"/>
      <c r="L366" s="353"/>
      <c r="M366" s="353"/>
      <c r="N366" s="353"/>
      <c r="O366" s="353"/>
      <c r="P366" s="353"/>
      <c r="Q366" s="353"/>
      <c r="R366" s="353"/>
      <c r="S366" s="353"/>
      <c r="T366" s="353"/>
      <c r="U366" s="353"/>
      <c r="V366" s="353"/>
      <c r="W366" s="353"/>
      <c r="X366" s="353"/>
      <c r="Y366" s="353"/>
      <c r="Z366" s="353"/>
      <c r="AA366" s="353"/>
      <c r="AB366" s="353"/>
      <c r="AC366" s="353"/>
      <c r="AD366" s="353"/>
      <c r="AE366" s="353"/>
      <c r="AF366" s="353"/>
      <c r="AG366" s="353"/>
      <c r="AH366" s="353"/>
      <c r="AI366" s="353"/>
      <c r="AJ366" s="353"/>
      <c r="AK366" s="353"/>
      <c r="AL366" s="353"/>
      <c r="AM366" s="353"/>
      <c r="AN366" s="353"/>
      <c r="AO366" s="353"/>
      <c r="AP366" s="353"/>
      <c r="AQ366" s="353"/>
      <c r="AR366" s="353"/>
      <c r="AS366" s="353"/>
      <c r="AT366" s="353"/>
      <c r="AU366" s="353"/>
      <c r="AV366" s="353"/>
      <c r="AW366" s="353"/>
      <c r="AX366" s="353"/>
      <c r="AY366" s="353"/>
      <c r="AZ366" s="353"/>
      <c r="BA366" s="353"/>
      <c r="BB366" s="353"/>
      <c r="BC366" s="353"/>
      <c r="BD366" s="353"/>
      <c r="BE366" s="353"/>
      <c r="BF366" s="353"/>
      <c r="BG366" s="353"/>
      <c r="BH366" s="353"/>
      <c r="BI366" s="353"/>
      <c r="BJ366" s="353"/>
      <c r="BK366" s="353"/>
      <c r="BL366" s="353"/>
    </row>
    <row r="367" spans="1:64" ht="24.95" customHeight="1" thickTop="1" thickBot="1">
      <c r="A367" s="366" t="s">
        <v>414</v>
      </c>
      <c r="B367" s="367"/>
      <c r="C367" s="358"/>
      <c r="D367" s="368"/>
      <c r="E367" s="358"/>
      <c r="F367" s="358"/>
      <c r="G367" s="358"/>
      <c r="H367" s="358"/>
      <c r="I367" s="358"/>
      <c r="J367" s="358"/>
      <c r="K367" s="358"/>
      <c r="L367" s="358"/>
      <c r="M367" s="358"/>
      <c r="N367" s="358"/>
      <c r="O367" s="358"/>
      <c r="P367" s="358"/>
      <c r="Q367" s="358"/>
      <c r="R367" s="358"/>
      <c r="S367" s="358"/>
      <c r="T367" s="358"/>
      <c r="U367" s="358"/>
      <c r="V367" s="358"/>
      <c r="W367" s="358"/>
      <c r="X367" s="358"/>
      <c r="Y367" s="358"/>
      <c r="Z367" s="358"/>
      <c r="AA367" s="358"/>
      <c r="AB367" s="358"/>
      <c r="AC367" s="358"/>
      <c r="AD367" s="358"/>
      <c r="AE367" s="358"/>
      <c r="AF367" s="358"/>
      <c r="AG367" s="358"/>
      <c r="AH367" s="358"/>
      <c r="AI367" s="358"/>
      <c r="AJ367" s="358"/>
      <c r="AK367" s="358"/>
      <c r="AL367" s="358"/>
      <c r="AM367" s="358"/>
      <c r="AN367" s="358"/>
      <c r="AO367" s="358"/>
      <c r="AP367" s="358"/>
      <c r="AQ367" s="358"/>
      <c r="AR367" s="358"/>
      <c r="AS367" s="358"/>
      <c r="AT367" s="358"/>
      <c r="AU367" s="358"/>
      <c r="AV367" s="358"/>
      <c r="AW367" s="353"/>
      <c r="AX367" s="353"/>
      <c r="AY367" s="353"/>
      <c r="AZ367" s="353"/>
      <c r="BA367" s="353"/>
      <c r="BB367" s="353"/>
      <c r="BC367" s="353"/>
      <c r="BD367" s="353"/>
      <c r="BE367" s="353"/>
      <c r="BF367" s="353"/>
      <c r="BG367" s="353"/>
      <c r="BH367" s="353"/>
      <c r="BI367" s="353"/>
      <c r="BJ367" s="353"/>
      <c r="BK367" s="353"/>
      <c r="BL367" s="353"/>
    </row>
    <row r="368" spans="1:64" ht="35.1" customHeight="1">
      <c r="A368" s="492" t="str">
        <f>IF(B369&gt;0,"Evt. P-nummer","")</f>
        <v/>
      </c>
      <c r="B368" s="512" t="s">
        <v>392</v>
      </c>
      <c r="C368" s="530" t="s">
        <v>15</v>
      </c>
      <c r="D368" s="531" t="s">
        <v>204</v>
      </c>
      <c r="E368" s="531" t="s">
        <v>113</v>
      </c>
      <c r="F368" s="532" t="s">
        <v>205</v>
      </c>
      <c r="G368" s="359"/>
      <c r="H368" s="359"/>
      <c r="I368" s="359"/>
      <c r="J368" s="359"/>
      <c r="K368" s="359"/>
      <c r="L368" s="359"/>
      <c r="M368" s="359"/>
      <c r="N368" s="359"/>
      <c r="O368" s="359"/>
      <c r="P368" s="359"/>
      <c r="Q368" s="359"/>
      <c r="R368" s="359"/>
      <c r="S368" s="359"/>
      <c r="T368" s="359"/>
      <c r="U368" s="359"/>
      <c r="V368" s="359"/>
      <c r="W368" s="359"/>
      <c r="X368" s="359"/>
      <c r="Y368" s="359"/>
      <c r="Z368" s="359"/>
      <c r="AA368" s="359"/>
      <c r="AB368" s="359"/>
      <c r="AC368" s="359"/>
      <c r="AD368" s="359"/>
      <c r="AE368" s="359"/>
      <c r="AF368" s="359"/>
      <c r="AG368" s="359"/>
      <c r="AH368" s="359"/>
      <c r="AI368" s="359"/>
      <c r="AJ368" s="359"/>
      <c r="AK368" s="359"/>
      <c r="AL368" s="359"/>
      <c r="AM368" s="359"/>
      <c r="AN368" s="359"/>
      <c r="AO368" s="359"/>
      <c r="AP368" s="359"/>
      <c r="AQ368" s="359"/>
      <c r="AR368" s="359"/>
      <c r="AS368" s="359"/>
      <c r="AT368" s="359"/>
      <c r="AU368" s="359"/>
      <c r="AV368" s="359"/>
      <c r="AW368" s="353"/>
      <c r="AX368" s="353"/>
      <c r="AY368" s="353"/>
      <c r="AZ368" s="353"/>
      <c r="BA368" s="353"/>
      <c r="BB368" s="353"/>
      <c r="BC368" s="353"/>
      <c r="BD368" s="353"/>
      <c r="BE368" s="353"/>
      <c r="BF368" s="353"/>
      <c r="BG368" s="353"/>
      <c r="BH368" s="353"/>
      <c r="BI368" s="353"/>
      <c r="BJ368" s="353"/>
      <c r="BK368" s="353"/>
      <c r="BL368" s="353"/>
    </row>
    <row r="369" spans="1:64" ht="35.1" customHeight="1" thickBot="1">
      <c r="A369" s="691"/>
      <c r="B369" s="692"/>
      <c r="C369" s="667"/>
      <c r="D369" s="668"/>
      <c r="E369" s="668"/>
      <c r="F369" s="669"/>
      <c r="G369" s="353"/>
      <c r="H369" s="353"/>
      <c r="I369" s="353"/>
      <c r="J369" s="353"/>
      <c r="K369" s="353"/>
      <c r="L369" s="353"/>
      <c r="M369" s="353"/>
      <c r="N369" s="353"/>
      <c r="O369" s="353"/>
      <c r="P369" s="353"/>
      <c r="Q369" s="353"/>
      <c r="R369" s="353"/>
      <c r="S369" s="353"/>
      <c r="T369" s="353"/>
      <c r="U369" s="353"/>
      <c r="V369" s="353"/>
      <c r="W369" s="353"/>
      <c r="X369" s="353"/>
      <c r="Y369" s="353"/>
      <c r="Z369" s="353"/>
      <c r="AA369" s="353"/>
      <c r="AB369" s="353"/>
      <c r="AC369" s="353"/>
      <c r="AD369" s="353"/>
      <c r="AE369" s="353"/>
      <c r="AF369" s="353"/>
      <c r="AG369" s="353"/>
      <c r="AH369" s="353"/>
      <c r="AI369" s="353"/>
      <c r="AJ369" s="353"/>
      <c r="AK369" s="353"/>
      <c r="AL369" s="353"/>
      <c r="AM369" s="353"/>
      <c r="AN369" s="353"/>
      <c r="AO369" s="353"/>
      <c r="AP369" s="353"/>
      <c r="AQ369" s="353"/>
      <c r="AR369" s="353"/>
      <c r="AS369" s="353"/>
      <c r="AT369" s="353"/>
      <c r="AU369" s="353"/>
      <c r="AV369" s="353"/>
      <c r="AW369" s="353"/>
      <c r="AX369" s="353"/>
      <c r="AY369" s="353"/>
      <c r="AZ369" s="353"/>
      <c r="BA369" s="353"/>
      <c r="BB369" s="353"/>
      <c r="BC369" s="353"/>
      <c r="BD369" s="353"/>
      <c r="BE369" s="353"/>
      <c r="BF369" s="353"/>
      <c r="BG369" s="353"/>
      <c r="BH369" s="353"/>
      <c r="BI369" s="353"/>
      <c r="BJ369" s="353"/>
      <c r="BK369" s="353"/>
      <c r="BL369" s="353"/>
    </row>
    <row r="370" spans="1:64" ht="35.1" customHeight="1">
      <c r="A370" s="528" t="s">
        <v>210</v>
      </c>
      <c r="B370" s="529" t="s">
        <v>406</v>
      </c>
      <c r="C370" s="750"/>
      <c r="D370" s="533" t="s">
        <v>401</v>
      </c>
      <c r="E370" s="533" t="str">
        <f>IF(D371="Ja","Privat finansiering","")</f>
        <v/>
      </c>
      <c r="F370" s="536" t="str">
        <f>IF(D371="Ja","Offentlig finansiering","")</f>
        <v/>
      </c>
      <c r="G370" s="353"/>
      <c r="H370" s="353"/>
      <c r="I370" s="353"/>
      <c r="J370" s="353"/>
      <c r="K370" s="353"/>
      <c r="L370" s="353"/>
      <c r="M370" s="353"/>
      <c r="N370" s="353"/>
      <c r="O370" s="353"/>
      <c r="P370" s="353"/>
      <c r="Q370" s="353"/>
      <c r="R370" s="353"/>
      <c r="S370" s="353"/>
      <c r="T370" s="353"/>
      <c r="U370" s="353"/>
      <c r="V370" s="353"/>
      <c r="W370" s="353"/>
      <c r="X370" s="353"/>
      <c r="Y370" s="353"/>
      <c r="Z370" s="353"/>
      <c r="AA370" s="353"/>
      <c r="AB370" s="353"/>
      <c r="AC370" s="353"/>
      <c r="AD370" s="353"/>
      <c r="AE370" s="353"/>
      <c r="AF370" s="353"/>
      <c r="AG370" s="353"/>
      <c r="AH370" s="353"/>
      <c r="AI370" s="353"/>
      <c r="AJ370" s="353"/>
      <c r="AK370" s="353"/>
      <c r="AL370" s="353"/>
      <c r="AM370" s="353"/>
      <c r="AN370" s="353"/>
      <c r="AO370" s="353"/>
      <c r="AP370" s="353"/>
      <c r="AQ370" s="353"/>
      <c r="AR370" s="353"/>
      <c r="AS370" s="353"/>
      <c r="AT370" s="353"/>
      <c r="AU370" s="353"/>
      <c r="AV370" s="353"/>
      <c r="AW370" s="353"/>
      <c r="AX370" s="353"/>
      <c r="AY370" s="353"/>
      <c r="AZ370" s="353"/>
      <c r="BA370" s="353"/>
      <c r="BB370" s="353"/>
      <c r="BC370" s="353"/>
      <c r="BD370" s="353"/>
      <c r="BE370" s="353"/>
      <c r="BF370" s="353"/>
      <c r="BG370" s="353"/>
      <c r="BH370" s="353"/>
      <c r="BI370" s="353"/>
      <c r="BJ370" s="353"/>
      <c r="BK370" s="353"/>
      <c r="BL370" s="353"/>
    </row>
    <row r="371" spans="1:64" ht="35.1" customHeight="1" thickBot="1">
      <c r="A371" s="335" t="s">
        <v>429</v>
      </c>
      <c r="B371" s="519" t="s">
        <v>429</v>
      </c>
      <c r="C371" s="751"/>
      <c r="D371" s="670"/>
      <c r="E371" s="685"/>
      <c r="F371" s="686"/>
      <c r="G371" s="353"/>
      <c r="H371" s="353"/>
      <c r="I371" s="353"/>
      <c r="J371" s="353"/>
      <c r="K371" s="353"/>
      <c r="L371" s="353"/>
      <c r="M371" s="353"/>
      <c r="N371" s="353"/>
      <c r="O371" s="353"/>
      <c r="P371" s="353"/>
      <c r="Q371" s="353"/>
      <c r="R371" s="353"/>
      <c r="S371" s="353"/>
      <c r="T371" s="353"/>
      <c r="U371" s="353"/>
      <c r="V371" s="353"/>
      <c r="W371" s="353"/>
      <c r="X371" s="353"/>
      <c r="Y371" s="353"/>
      <c r="Z371" s="353"/>
      <c r="AA371" s="353"/>
      <c r="AB371" s="353"/>
      <c r="AC371" s="353"/>
      <c r="AD371" s="353"/>
      <c r="AE371" s="353"/>
      <c r="AF371" s="353"/>
      <c r="AG371" s="353"/>
      <c r="AH371" s="353"/>
      <c r="AI371" s="353"/>
      <c r="AJ371" s="353"/>
      <c r="AK371" s="353"/>
      <c r="AL371" s="353"/>
      <c r="AM371" s="353"/>
      <c r="AN371" s="353"/>
      <c r="AO371" s="353"/>
      <c r="AP371" s="353"/>
      <c r="AQ371" s="353"/>
      <c r="AR371" s="353"/>
      <c r="AS371" s="353"/>
      <c r="AT371" s="353"/>
      <c r="AU371" s="353"/>
      <c r="AV371" s="353"/>
      <c r="AW371" s="353"/>
      <c r="AX371" s="353"/>
      <c r="AY371" s="353"/>
      <c r="AZ371" s="353"/>
      <c r="BA371" s="353"/>
      <c r="BB371" s="353"/>
      <c r="BC371" s="353"/>
      <c r="BD371" s="353"/>
      <c r="BE371" s="353"/>
      <c r="BF371" s="353"/>
      <c r="BG371" s="353"/>
      <c r="BH371" s="353"/>
      <c r="BI371" s="353"/>
      <c r="BJ371" s="353"/>
      <c r="BK371" s="353"/>
      <c r="BL371" s="353"/>
    </row>
    <row r="372" spans="1:64" ht="14.1" customHeight="1">
      <c r="A372" s="353"/>
      <c r="B372" s="353"/>
      <c r="C372" s="353"/>
      <c r="D372" s="353"/>
      <c r="E372" s="353"/>
      <c r="F372" s="353"/>
      <c r="G372" s="353"/>
      <c r="H372" s="353"/>
      <c r="I372" s="353"/>
      <c r="J372" s="353"/>
      <c r="K372" s="353"/>
      <c r="L372" s="353"/>
      <c r="M372" s="353"/>
      <c r="N372" s="353"/>
      <c r="O372" s="353"/>
      <c r="P372" s="353"/>
      <c r="Q372" s="353"/>
      <c r="R372" s="353"/>
      <c r="S372" s="353"/>
      <c r="T372" s="353"/>
      <c r="U372" s="353"/>
      <c r="V372" s="353"/>
      <c r="W372" s="353"/>
      <c r="X372" s="353"/>
      <c r="Y372" s="353"/>
      <c r="Z372" s="353"/>
      <c r="AA372" s="353"/>
      <c r="AB372" s="353"/>
      <c r="AC372" s="353"/>
      <c r="AD372" s="353"/>
      <c r="AE372" s="353"/>
      <c r="AF372" s="353"/>
      <c r="AG372" s="353"/>
      <c r="AH372" s="353"/>
      <c r="AI372" s="353"/>
      <c r="AJ372" s="353"/>
      <c r="AK372" s="353"/>
      <c r="AL372" s="353"/>
      <c r="AM372" s="353"/>
      <c r="AN372" s="353"/>
      <c r="AO372" s="353"/>
      <c r="AP372" s="353"/>
      <c r="AQ372" s="353"/>
      <c r="AR372" s="353"/>
      <c r="AS372" s="353"/>
      <c r="AT372" s="353"/>
      <c r="AU372" s="353"/>
      <c r="AV372" s="353"/>
      <c r="AW372" s="353"/>
      <c r="AX372" s="353"/>
      <c r="AY372" s="353"/>
      <c r="AZ372" s="353"/>
      <c r="BA372" s="353"/>
      <c r="BB372" s="353"/>
      <c r="BC372" s="353"/>
      <c r="BD372" s="353"/>
      <c r="BE372" s="353"/>
      <c r="BF372" s="353"/>
      <c r="BG372" s="353"/>
      <c r="BH372" s="353"/>
      <c r="BI372" s="353"/>
      <c r="BJ372" s="353"/>
      <c r="BK372" s="353"/>
      <c r="BL372" s="353"/>
    </row>
    <row r="373" spans="1:64" ht="15.75" customHeight="1" thickBot="1">
      <c r="A373" s="354" t="s">
        <v>431</v>
      </c>
      <c r="B373" s="354" t="s">
        <v>203</v>
      </c>
      <c r="C373" s="372" t="s">
        <v>123</v>
      </c>
      <c r="D373" s="370" t="s">
        <v>127</v>
      </c>
      <c r="E373" s="370" t="s">
        <v>128</v>
      </c>
      <c r="F373" s="370" t="s">
        <v>129</v>
      </c>
      <c r="G373" s="370" t="s">
        <v>130</v>
      </c>
      <c r="H373" s="370" t="s">
        <v>131</v>
      </c>
      <c r="I373" s="370" t="s">
        <v>132</v>
      </c>
      <c r="J373" s="370" t="s">
        <v>133</v>
      </c>
      <c r="K373" s="370" t="s">
        <v>134</v>
      </c>
      <c r="L373" s="370" t="s">
        <v>135</v>
      </c>
      <c r="M373" s="370" t="s">
        <v>136</v>
      </c>
      <c r="N373" s="370" t="s">
        <v>137</v>
      </c>
      <c r="O373" s="370" t="s">
        <v>138</v>
      </c>
      <c r="P373" s="370" t="s">
        <v>139</v>
      </c>
      <c r="Q373" s="370" t="s">
        <v>140</v>
      </c>
      <c r="R373" s="370" t="s">
        <v>141</v>
      </c>
      <c r="S373" s="370" t="s">
        <v>142</v>
      </c>
      <c r="T373" s="370" t="s">
        <v>143</v>
      </c>
      <c r="U373" s="370" t="s">
        <v>144</v>
      </c>
      <c r="V373" s="370" t="s">
        <v>145</v>
      </c>
      <c r="W373" s="370" t="s">
        <v>146</v>
      </c>
      <c r="X373" s="370" t="s">
        <v>147</v>
      </c>
      <c r="Y373" s="370" t="s">
        <v>148</v>
      </c>
      <c r="Z373" s="404" t="s">
        <v>155</v>
      </c>
      <c r="AA373" s="353"/>
      <c r="AB373" s="353"/>
      <c r="AC373" s="353"/>
      <c r="AD373" s="353"/>
      <c r="AE373" s="353"/>
      <c r="AF373" s="353"/>
      <c r="AG373" s="353"/>
      <c r="AH373" s="353"/>
      <c r="AI373" s="353"/>
      <c r="AJ373" s="353"/>
      <c r="AK373" s="353"/>
      <c r="AL373" s="353"/>
      <c r="AM373" s="353"/>
      <c r="AN373" s="353"/>
      <c r="AO373" s="353"/>
      <c r="AP373" s="353"/>
      <c r="AQ373" s="353"/>
      <c r="AR373" s="353"/>
      <c r="AS373" s="353"/>
      <c r="AT373" s="353"/>
      <c r="AU373" s="353"/>
      <c r="AV373" s="353"/>
      <c r="AW373" s="353"/>
      <c r="AX373" s="353"/>
      <c r="AY373" s="353"/>
      <c r="AZ373" s="353"/>
      <c r="BA373" s="353"/>
      <c r="BB373" s="353"/>
      <c r="BC373" s="353"/>
      <c r="BD373" s="353"/>
      <c r="BE373" s="353"/>
      <c r="BF373" s="353"/>
      <c r="BG373" s="353"/>
      <c r="BH373" s="353"/>
      <c r="BI373" s="353"/>
      <c r="BJ373" s="353"/>
      <c r="BK373" s="353"/>
      <c r="BL373" s="353"/>
    </row>
    <row r="374" spans="1:64" ht="50.1" customHeight="1">
      <c r="A374" s="736" t="s">
        <v>54</v>
      </c>
      <c r="B374" s="262"/>
      <c r="C374" s="46" t="s">
        <v>124</v>
      </c>
      <c r="D374" s="693"/>
      <c r="E374" s="693"/>
      <c r="F374" s="693"/>
      <c r="G374" s="693"/>
      <c r="H374" s="693"/>
      <c r="I374" s="693"/>
      <c r="J374" s="693"/>
      <c r="K374" s="693"/>
      <c r="L374" s="693"/>
      <c r="M374" s="693"/>
      <c r="N374" s="693"/>
      <c r="O374" s="693"/>
      <c r="P374" s="693"/>
      <c r="Q374" s="693"/>
      <c r="R374" s="693"/>
      <c r="S374" s="693"/>
      <c r="T374" s="693"/>
      <c r="U374" s="693"/>
      <c r="V374" s="693"/>
      <c r="W374" s="693"/>
      <c r="X374" s="693"/>
      <c r="Y374" s="693"/>
      <c r="Z374" s="694"/>
      <c r="AA374" s="695"/>
      <c r="AB374" s="695"/>
      <c r="AC374" s="695"/>
      <c r="AD374" s="695"/>
      <c r="AE374" s="695"/>
      <c r="AF374" s="695"/>
      <c r="AG374" s="695"/>
      <c r="AH374" s="695"/>
      <c r="AI374" s="695"/>
      <c r="AJ374" s="695"/>
      <c r="AK374" s="695"/>
      <c r="AL374" s="695"/>
      <c r="AM374" s="695"/>
      <c r="AN374" s="695"/>
      <c r="AO374" s="695"/>
      <c r="AP374" s="695"/>
      <c r="AQ374" s="695"/>
      <c r="AR374" s="695"/>
      <c r="AS374" s="695"/>
      <c r="AT374" s="695"/>
      <c r="AU374" s="695"/>
      <c r="AV374" s="696"/>
      <c r="AW374" s="353"/>
      <c r="AX374" s="353"/>
      <c r="AY374" s="353"/>
      <c r="AZ374" s="353"/>
      <c r="BA374" s="353"/>
      <c r="BB374" s="353"/>
      <c r="BC374" s="353"/>
      <c r="BD374" s="353"/>
      <c r="BE374" s="353"/>
      <c r="BF374" s="353"/>
      <c r="BG374" s="353"/>
      <c r="BH374" s="353"/>
      <c r="BI374" s="353"/>
      <c r="BJ374" s="353"/>
      <c r="BK374" s="353"/>
      <c r="BL374" s="353"/>
    </row>
    <row r="375" spans="1:64" ht="14.45" customHeight="1">
      <c r="A375" s="738"/>
      <c r="B375" s="255"/>
      <c r="C375" s="37" t="s">
        <v>125</v>
      </c>
      <c r="D375" s="697"/>
      <c r="E375" s="697"/>
      <c r="F375" s="697"/>
      <c r="G375" s="697"/>
      <c r="H375" s="697"/>
      <c r="I375" s="697"/>
      <c r="J375" s="697"/>
      <c r="K375" s="697"/>
      <c r="L375" s="697"/>
      <c r="M375" s="697"/>
      <c r="N375" s="697"/>
      <c r="O375" s="697"/>
      <c r="P375" s="697"/>
      <c r="Q375" s="697"/>
      <c r="R375" s="697"/>
      <c r="S375" s="697"/>
      <c r="T375" s="697"/>
      <c r="U375" s="697"/>
      <c r="V375" s="697"/>
      <c r="W375" s="697"/>
      <c r="X375" s="697"/>
      <c r="Y375" s="697"/>
      <c r="Z375" s="698"/>
      <c r="AA375" s="699"/>
      <c r="AB375" s="699"/>
      <c r="AC375" s="699"/>
      <c r="AD375" s="699"/>
      <c r="AE375" s="699"/>
      <c r="AF375" s="699"/>
      <c r="AG375" s="699"/>
      <c r="AH375" s="699"/>
      <c r="AI375" s="699"/>
      <c r="AJ375" s="699"/>
      <c r="AK375" s="699"/>
      <c r="AL375" s="699"/>
      <c r="AM375" s="699"/>
      <c r="AN375" s="699"/>
      <c r="AO375" s="699"/>
      <c r="AP375" s="699"/>
      <c r="AQ375" s="699"/>
      <c r="AR375" s="699"/>
      <c r="AS375" s="699"/>
      <c r="AT375" s="699"/>
      <c r="AU375" s="699"/>
      <c r="AV375" s="700"/>
      <c r="AW375" s="353"/>
      <c r="AX375" s="353"/>
      <c r="AY375" s="353"/>
      <c r="AZ375" s="353"/>
      <c r="BA375" s="353"/>
      <c r="BB375" s="353"/>
      <c r="BC375" s="353"/>
      <c r="BD375" s="353"/>
      <c r="BE375" s="353"/>
      <c r="BF375" s="353"/>
      <c r="BG375" s="353"/>
      <c r="BH375" s="353"/>
      <c r="BI375" s="353"/>
      <c r="BJ375" s="353"/>
      <c r="BK375" s="353"/>
      <c r="BL375" s="353"/>
    </row>
    <row r="376" spans="1:64" ht="14.45" customHeight="1" thickBot="1">
      <c r="A376" s="738"/>
      <c r="B376" s="256" t="s">
        <v>156</v>
      </c>
      <c r="C376" s="37" t="s">
        <v>9</v>
      </c>
      <c r="D376" s="697"/>
      <c r="E376" s="697"/>
      <c r="F376" s="697"/>
      <c r="G376" s="697"/>
      <c r="H376" s="697"/>
      <c r="I376" s="697"/>
      <c r="J376" s="697"/>
      <c r="K376" s="697"/>
      <c r="L376" s="697"/>
      <c r="M376" s="697"/>
      <c r="N376" s="697"/>
      <c r="O376" s="697"/>
      <c r="P376" s="697"/>
      <c r="Q376" s="697"/>
      <c r="R376" s="697"/>
      <c r="S376" s="697"/>
      <c r="T376" s="697"/>
      <c r="U376" s="697"/>
      <c r="V376" s="697"/>
      <c r="W376" s="697"/>
      <c r="X376" s="697"/>
      <c r="Y376" s="697"/>
      <c r="Z376" s="698"/>
      <c r="AA376" s="699"/>
      <c r="AB376" s="699"/>
      <c r="AC376" s="699"/>
      <c r="AD376" s="699"/>
      <c r="AE376" s="699"/>
      <c r="AF376" s="699"/>
      <c r="AG376" s="699"/>
      <c r="AH376" s="699"/>
      <c r="AI376" s="699"/>
      <c r="AJ376" s="699"/>
      <c r="AK376" s="699"/>
      <c r="AL376" s="699"/>
      <c r="AM376" s="699"/>
      <c r="AN376" s="699"/>
      <c r="AO376" s="699"/>
      <c r="AP376" s="699"/>
      <c r="AQ376" s="699"/>
      <c r="AR376" s="699"/>
      <c r="AS376" s="699"/>
      <c r="AT376" s="699"/>
      <c r="AU376" s="699"/>
      <c r="AV376" s="700"/>
      <c r="AW376" s="353"/>
      <c r="AX376" s="353"/>
      <c r="AY376" s="353"/>
      <c r="AZ376" s="353"/>
      <c r="BA376" s="353"/>
      <c r="BB376" s="353"/>
      <c r="BC376" s="353"/>
      <c r="BD376" s="353"/>
      <c r="BE376" s="353"/>
      <c r="BF376" s="353"/>
      <c r="BG376" s="353"/>
      <c r="BH376" s="353"/>
      <c r="BI376" s="353"/>
      <c r="BJ376" s="353"/>
      <c r="BK376" s="353"/>
      <c r="BL376" s="353"/>
    </row>
    <row r="377" spans="1:64" ht="14.45" customHeight="1" thickBot="1">
      <c r="A377" s="737"/>
      <c r="B377" s="257">
        <v>0</v>
      </c>
      <c r="C377" s="38" t="s">
        <v>126</v>
      </c>
      <c r="D377" s="52" t="str">
        <f>IF(D375*D376=0,"",(D375*D376))</f>
        <v/>
      </c>
      <c r="E377" s="52" t="str">
        <f t="shared" ref="E377:AV377" si="24">IF(E375*E376=0,"",(E375*E376))</f>
        <v/>
      </c>
      <c r="F377" s="52" t="str">
        <f t="shared" si="24"/>
        <v/>
      </c>
      <c r="G377" s="52" t="str">
        <f t="shared" si="24"/>
        <v/>
      </c>
      <c r="H377" s="52" t="str">
        <f t="shared" si="24"/>
        <v/>
      </c>
      <c r="I377" s="52" t="str">
        <f t="shared" si="24"/>
        <v/>
      </c>
      <c r="J377" s="52" t="str">
        <f t="shared" si="24"/>
        <v/>
      </c>
      <c r="K377" s="52" t="str">
        <f t="shared" si="24"/>
        <v/>
      </c>
      <c r="L377" s="52" t="str">
        <f t="shared" si="24"/>
        <v/>
      </c>
      <c r="M377" s="52" t="str">
        <f t="shared" si="24"/>
        <v/>
      </c>
      <c r="N377" s="52" t="str">
        <f t="shared" si="24"/>
        <v/>
      </c>
      <c r="O377" s="52" t="str">
        <f t="shared" si="24"/>
        <v/>
      </c>
      <c r="P377" s="52" t="str">
        <f t="shared" si="24"/>
        <v/>
      </c>
      <c r="Q377" s="52" t="str">
        <f t="shared" si="24"/>
        <v/>
      </c>
      <c r="R377" s="52" t="str">
        <f t="shared" si="24"/>
        <v/>
      </c>
      <c r="S377" s="52" t="str">
        <f t="shared" si="24"/>
        <v/>
      </c>
      <c r="T377" s="52" t="str">
        <f t="shared" si="24"/>
        <v/>
      </c>
      <c r="U377" s="52" t="str">
        <f t="shared" si="24"/>
        <v/>
      </c>
      <c r="V377" s="52" t="str">
        <f t="shared" si="24"/>
        <v/>
      </c>
      <c r="W377" s="52" t="str">
        <f t="shared" si="24"/>
        <v/>
      </c>
      <c r="X377" s="52" t="str">
        <f t="shared" si="24"/>
        <v/>
      </c>
      <c r="Y377" s="52" t="str">
        <f t="shared" si="24"/>
        <v/>
      </c>
      <c r="Z377" s="65" t="str">
        <f t="shared" si="24"/>
        <v/>
      </c>
      <c r="AA377" s="66" t="str">
        <f t="shared" si="24"/>
        <v/>
      </c>
      <c r="AB377" s="66" t="str">
        <f t="shared" si="24"/>
        <v/>
      </c>
      <c r="AC377" s="66" t="str">
        <f t="shared" si="24"/>
        <v/>
      </c>
      <c r="AD377" s="66" t="str">
        <f t="shared" si="24"/>
        <v/>
      </c>
      <c r="AE377" s="66" t="str">
        <f t="shared" si="24"/>
        <v/>
      </c>
      <c r="AF377" s="66" t="str">
        <f t="shared" si="24"/>
        <v/>
      </c>
      <c r="AG377" s="66" t="str">
        <f t="shared" si="24"/>
        <v/>
      </c>
      <c r="AH377" s="66" t="str">
        <f t="shared" si="24"/>
        <v/>
      </c>
      <c r="AI377" s="66" t="str">
        <f t="shared" si="24"/>
        <v/>
      </c>
      <c r="AJ377" s="66" t="str">
        <f t="shared" si="24"/>
        <v/>
      </c>
      <c r="AK377" s="66" t="str">
        <f t="shared" si="24"/>
        <v/>
      </c>
      <c r="AL377" s="66" t="str">
        <f t="shared" si="24"/>
        <v/>
      </c>
      <c r="AM377" s="66" t="str">
        <f t="shared" si="24"/>
        <v/>
      </c>
      <c r="AN377" s="66" t="str">
        <f t="shared" si="24"/>
        <v/>
      </c>
      <c r="AO377" s="66" t="str">
        <f t="shared" si="24"/>
        <v/>
      </c>
      <c r="AP377" s="66" t="str">
        <f t="shared" si="24"/>
        <v/>
      </c>
      <c r="AQ377" s="66" t="str">
        <f t="shared" si="24"/>
        <v/>
      </c>
      <c r="AR377" s="66" t="str">
        <f t="shared" si="24"/>
        <v/>
      </c>
      <c r="AS377" s="66" t="str">
        <f t="shared" si="24"/>
        <v/>
      </c>
      <c r="AT377" s="66" t="str">
        <f t="shared" si="24"/>
        <v/>
      </c>
      <c r="AU377" s="66" t="str">
        <f t="shared" si="24"/>
        <v/>
      </c>
      <c r="AV377" s="67" t="str">
        <f t="shared" si="24"/>
        <v/>
      </c>
      <c r="AW377" s="353"/>
      <c r="AX377" s="353"/>
      <c r="AY377" s="353"/>
      <c r="AZ377" s="353"/>
      <c r="BA377" s="353"/>
      <c r="BB377" s="353"/>
      <c r="BC377" s="353"/>
      <c r="BD377" s="353"/>
      <c r="BE377" s="353"/>
      <c r="BF377" s="353"/>
      <c r="BG377" s="353"/>
      <c r="BH377" s="353"/>
      <c r="BI377" s="353"/>
      <c r="BJ377" s="353"/>
      <c r="BK377" s="353"/>
      <c r="BL377" s="353"/>
    </row>
    <row r="378" spans="1:64" ht="50.1" customHeight="1">
      <c r="A378" s="738" t="s">
        <v>3</v>
      </c>
      <c r="B378" s="258"/>
      <c r="C378" s="41" t="s">
        <v>124</v>
      </c>
      <c r="D378" s="701"/>
      <c r="E378" s="702"/>
      <c r="F378" s="702"/>
      <c r="G378" s="702"/>
      <c r="H378" s="702"/>
      <c r="I378" s="702"/>
      <c r="J378" s="702"/>
      <c r="K378" s="702"/>
      <c r="L378" s="702"/>
      <c r="M378" s="702"/>
      <c r="N378" s="702"/>
      <c r="O378" s="702"/>
      <c r="P378" s="702"/>
      <c r="Q378" s="702"/>
      <c r="R378" s="702"/>
      <c r="S378" s="702"/>
      <c r="T378" s="702"/>
      <c r="U378" s="702"/>
      <c r="V378" s="702"/>
      <c r="W378" s="702"/>
      <c r="X378" s="702"/>
      <c r="Y378" s="702"/>
      <c r="Z378" s="698"/>
      <c r="AA378" s="699"/>
      <c r="AB378" s="699"/>
      <c r="AC378" s="699"/>
      <c r="AD378" s="699"/>
      <c r="AE378" s="699"/>
      <c r="AF378" s="699"/>
      <c r="AG378" s="699"/>
      <c r="AH378" s="699"/>
      <c r="AI378" s="699"/>
      <c r="AJ378" s="699"/>
      <c r="AK378" s="699"/>
      <c r="AL378" s="699"/>
      <c r="AM378" s="699"/>
      <c r="AN378" s="699"/>
      <c r="AO378" s="699"/>
      <c r="AP378" s="699"/>
      <c r="AQ378" s="699"/>
      <c r="AR378" s="699"/>
      <c r="AS378" s="699"/>
      <c r="AT378" s="699"/>
      <c r="AU378" s="699"/>
      <c r="AV378" s="700"/>
      <c r="AW378" s="353"/>
      <c r="AX378" s="353"/>
      <c r="AY378" s="353"/>
      <c r="AZ378" s="353"/>
      <c r="BA378" s="353"/>
      <c r="BB378" s="353"/>
      <c r="BC378" s="353"/>
      <c r="BD378" s="353"/>
      <c r="BE378" s="353"/>
      <c r="BF378" s="353"/>
      <c r="BG378" s="353"/>
      <c r="BH378" s="353"/>
      <c r="BI378" s="353"/>
      <c r="BJ378" s="353"/>
      <c r="BK378" s="353"/>
      <c r="BL378" s="353"/>
    </row>
    <row r="379" spans="1:64" ht="14.45" customHeight="1">
      <c r="A379" s="738"/>
      <c r="B379" s="259"/>
      <c r="C379" s="37" t="s">
        <v>125</v>
      </c>
      <c r="D379" s="697"/>
      <c r="E379" s="697"/>
      <c r="F379" s="697"/>
      <c r="G379" s="697"/>
      <c r="H379" s="697"/>
      <c r="I379" s="697"/>
      <c r="J379" s="697"/>
      <c r="K379" s="697"/>
      <c r="L379" s="697"/>
      <c r="M379" s="697"/>
      <c r="N379" s="697"/>
      <c r="O379" s="697"/>
      <c r="P379" s="697"/>
      <c r="Q379" s="697"/>
      <c r="R379" s="697"/>
      <c r="S379" s="697"/>
      <c r="T379" s="697"/>
      <c r="U379" s="697"/>
      <c r="V379" s="697"/>
      <c r="W379" s="697"/>
      <c r="X379" s="697"/>
      <c r="Y379" s="697"/>
      <c r="Z379" s="698"/>
      <c r="AA379" s="699"/>
      <c r="AB379" s="699"/>
      <c r="AC379" s="699"/>
      <c r="AD379" s="699"/>
      <c r="AE379" s="699"/>
      <c r="AF379" s="699"/>
      <c r="AG379" s="699"/>
      <c r="AH379" s="699"/>
      <c r="AI379" s="699"/>
      <c r="AJ379" s="699"/>
      <c r="AK379" s="699"/>
      <c r="AL379" s="699"/>
      <c r="AM379" s="699"/>
      <c r="AN379" s="699"/>
      <c r="AO379" s="699"/>
      <c r="AP379" s="699"/>
      <c r="AQ379" s="699"/>
      <c r="AR379" s="699"/>
      <c r="AS379" s="699"/>
      <c r="AT379" s="699"/>
      <c r="AU379" s="699"/>
      <c r="AV379" s="700"/>
      <c r="AW379" s="353"/>
      <c r="AX379" s="353"/>
      <c r="AY379" s="353"/>
      <c r="AZ379" s="353"/>
      <c r="BA379" s="353"/>
      <c r="BB379" s="353"/>
      <c r="BC379" s="353"/>
      <c r="BD379" s="353"/>
      <c r="BE379" s="353"/>
      <c r="BF379" s="353"/>
      <c r="BG379" s="353"/>
      <c r="BH379" s="353"/>
      <c r="BI379" s="353"/>
      <c r="BJ379" s="353"/>
      <c r="BK379" s="353"/>
      <c r="BL379" s="353"/>
    </row>
    <row r="380" spans="1:64" ht="14.45" customHeight="1">
      <c r="A380" s="738"/>
      <c r="B380" s="259"/>
      <c r="C380" s="37" t="s">
        <v>9</v>
      </c>
      <c r="D380" s="697"/>
      <c r="E380" s="697"/>
      <c r="F380" s="697"/>
      <c r="G380" s="697"/>
      <c r="H380" s="697"/>
      <c r="I380" s="697"/>
      <c r="J380" s="697"/>
      <c r="K380" s="697"/>
      <c r="L380" s="697"/>
      <c r="M380" s="697"/>
      <c r="N380" s="697"/>
      <c r="O380" s="697"/>
      <c r="P380" s="697"/>
      <c r="Q380" s="697"/>
      <c r="R380" s="697"/>
      <c r="S380" s="697"/>
      <c r="T380" s="697"/>
      <c r="U380" s="697"/>
      <c r="V380" s="697"/>
      <c r="W380" s="697"/>
      <c r="X380" s="697"/>
      <c r="Y380" s="697"/>
      <c r="Z380" s="698"/>
      <c r="AA380" s="699"/>
      <c r="AB380" s="699"/>
      <c r="AC380" s="699"/>
      <c r="AD380" s="699"/>
      <c r="AE380" s="699"/>
      <c r="AF380" s="699"/>
      <c r="AG380" s="699"/>
      <c r="AH380" s="699"/>
      <c r="AI380" s="699"/>
      <c r="AJ380" s="699"/>
      <c r="AK380" s="699"/>
      <c r="AL380" s="699"/>
      <c r="AM380" s="699"/>
      <c r="AN380" s="699"/>
      <c r="AO380" s="699"/>
      <c r="AP380" s="699"/>
      <c r="AQ380" s="699"/>
      <c r="AR380" s="699"/>
      <c r="AS380" s="699"/>
      <c r="AT380" s="699"/>
      <c r="AU380" s="699"/>
      <c r="AV380" s="700"/>
      <c r="AW380" s="353"/>
      <c r="AX380" s="353"/>
      <c r="AY380" s="353"/>
      <c r="AZ380" s="353"/>
      <c r="BA380" s="353"/>
      <c r="BB380" s="353"/>
      <c r="BC380" s="353"/>
      <c r="BD380" s="353"/>
      <c r="BE380" s="353"/>
      <c r="BF380" s="353"/>
      <c r="BG380" s="353"/>
      <c r="BH380" s="353"/>
      <c r="BI380" s="353"/>
      <c r="BJ380" s="353"/>
      <c r="BK380" s="353"/>
      <c r="BL380" s="353"/>
    </row>
    <row r="381" spans="1:64" ht="14.45" customHeight="1" thickBot="1">
      <c r="A381" s="738"/>
      <c r="B381" s="260">
        <v>0</v>
      </c>
      <c r="C381" s="40" t="s">
        <v>126</v>
      </c>
      <c r="D381" s="51" t="str">
        <f t="shared" ref="D381:AV381" si="25">IF(D379*D380=0,"",(D379*D380))</f>
        <v/>
      </c>
      <c r="E381" s="51" t="str">
        <f t="shared" si="25"/>
        <v/>
      </c>
      <c r="F381" s="51" t="str">
        <f t="shared" si="25"/>
        <v/>
      </c>
      <c r="G381" s="51" t="str">
        <f t="shared" si="25"/>
        <v/>
      </c>
      <c r="H381" s="51" t="str">
        <f t="shared" si="25"/>
        <v/>
      </c>
      <c r="I381" s="51" t="str">
        <f t="shared" si="25"/>
        <v/>
      </c>
      <c r="J381" s="51" t="str">
        <f t="shared" si="25"/>
        <v/>
      </c>
      <c r="K381" s="51" t="str">
        <f t="shared" si="25"/>
        <v/>
      </c>
      <c r="L381" s="51" t="str">
        <f t="shared" si="25"/>
        <v/>
      </c>
      <c r="M381" s="51" t="str">
        <f t="shared" si="25"/>
        <v/>
      </c>
      <c r="N381" s="51" t="str">
        <f t="shared" si="25"/>
        <v/>
      </c>
      <c r="O381" s="51" t="str">
        <f t="shared" si="25"/>
        <v/>
      </c>
      <c r="P381" s="51" t="str">
        <f t="shared" si="25"/>
        <v/>
      </c>
      <c r="Q381" s="51" t="str">
        <f t="shared" si="25"/>
        <v/>
      </c>
      <c r="R381" s="51" t="str">
        <f t="shared" si="25"/>
        <v/>
      </c>
      <c r="S381" s="51" t="str">
        <f t="shared" si="25"/>
        <v/>
      </c>
      <c r="T381" s="51" t="str">
        <f t="shared" si="25"/>
        <v/>
      </c>
      <c r="U381" s="51" t="str">
        <f t="shared" si="25"/>
        <v/>
      </c>
      <c r="V381" s="51" t="str">
        <f t="shared" si="25"/>
        <v/>
      </c>
      <c r="W381" s="51" t="str">
        <f t="shared" si="25"/>
        <v/>
      </c>
      <c r="X381" s="51" t="str">
        <f t="shared" si="25"/>
        <v/>
      </c>
      <c r="Y381" s="51" t="str">
        <f t="shared" si="25"/>
        <v/>
      </c>
      <c r="Z381" s="65" t="str">
        <f t="shared" si="25"/>
        <v/>
      </c>
      <c r="AA381" s="66" t="str">
        <f t="shared" si="25"/>
        <v/>
      </c>
      <c r="AB381" s="66" t="str">
        <f t="shared" si="25"/>
        <v/>
      </c>
      <c r="AC381" s="66" t="str">
        <f t="shared" si="25"/>
        <v/>
      </c>
      <c r="AD381" s="66" t="str">
        <f t="shared" si="25"/>
        <v/>
      </c>
      <c r="AE381" s="66" t="str">
        <f t="shared" si="25"/>
        <v/>
      </c>
      <c r="AF381" s="66" t="str">
        <f t="shared" si="25"/>
        <v/>
      </c>
      <c r="AG381" s="66" t="str">
        <f t="shared" si="25"/>
        <v/>
      </c>
      <c r="AH381" s="66" t="str">
        <f t="shared" si="25"/>
        <v/>
      </c>
      <c r="AI381" s="66" t="str">
        <f t="shared" si="25"/>
        <v/>
      </c>
      <c r="AJ381" s="66" t="str">
        <f t="shared" si="25"/>
        <v/>
      </c>
      <c r="AK381" s="66" t="str">
        <f t="shared" si="25"/>
        <v/>
      </c>
      <c r="AL381" s="66" t="str">
        <f t="shared" si="25"/>
        <v/>
      </c>
      <c r="AM381" s="66" t="str">
        <f t="shared" si="25"/>
        <v/>
      </c>
      <c r="AN381" s="66" t="str">
        <f t="shared" si="25"/>
        <v/>
      </c>
      <c r="AO381" s="66" t="str">
        <f t="shared" si="25"/>
        <v/>
      </c>
      <c r="AP381" s="66" t="str">
        <f t="shared" si="25"/>
        <v/>
      </c>
      <c r="AQ381" s="66" t="str">
        <f t="shared" si="25"/>
        <v/>
      </c>
      <c r="AR381" s="66" t="str">
        <f t="shared" si="25"/>
        <v/>
      </c>
      <c r="AS381" s="66" t="str">
        <f t="shared" si="25"/>
        <v/>
      </c>
      <c r="AT381" s="66" t="str">
        <f t="shared" si="25"/>
        <v/>
      </c>
      <c r="AU381" s="66" t="str">
        <f t="shared" si="25"/>
        <v/>
      </c>
      <c r="AV381" s="67" t="str">
        <f t="shared" si="25"/>
        <v/>
      </c>
      <c r="AW381" s="353"/>
      <c r="AX381" s="353"/>
      <c r="AY381" s="353"/>
      <c r="AZ381" s="353"/>
      <c r="BA381" s="353"/>
      <c r="BB381" s="353"/>
      <c r="BC381" s="353"/>
      <c r="BD381" s="353"/>
      <c r="BE381" s="353"/>
      <c r="BF381" s="353"/>
      <c r="BG381" s="353"/>
      <c r="BH381" s="353"/>
      <c r="BI381" s="353"/>
      <c r="BJ381" s="353"/>
      <c r="BK381" s="353"/>
      <c r="BL381" s="353"/>
    </row>
    <row r="382" spans="1:64" ht="50.1" customHeight="1" thickBot="1">
      <c r="A382" s="735" t="s">
        <v>56</v>
      </c>
      <c r="B382" s="258"/>
      <c r="C382" s="39" t="s">
        <v>124</v>
      </c>
      <c r="D382" s="693"/>
      <c r="E382" s="693"/>
      <c r="F382" s="693"/>
      <c r="G382" s="693"/>
      <c r="H382" s="693"/>
      <c r="I382" s="693"/>
      <c r="J382" s="693"/>
      <c r="K382" s="693"/>
      <c r="L382" s="693"/>
      <c r="M382" s="693"/>
      <c r="N382" s="693"/>
      <c r="O382" s="693"/>
      <c r="P382" s="693"/>
      <c r="Q382" s="693"/>
      <c r="R382" s="693"/>
      <c r="S382" s="693"/>
      <c r="T382" s="693"/>
      <c r="U382" s="693"/>
      <c r="V382" s="693"/>
      <c r="W382" s="693"/>
      <c r="X382" s="693"/>
      <c r="Y382" s="693"/>
      <c r="Z382" s="698"/>
      <c r="AA382" s="699"/>
      <c r="AB382" s="699"/>
      <c r="AC382" s="699"/>
      <c r="AD382" s="699"/>
      <c r="AE382" s="699"/>
      <c r="AF382" s="699"/>
      <c r="AG382" s="699"/>
      <c r="AH382" s="699"/>
      <c r="AI382" s="699"/>
      <c r="AJ382" s="699"/>
      <c r="AK382" s="699"/>
      <c r="AL382" s="699"/>
      <c r="AM382" s="699"/>
      <c r="AN382" s="699"/>
      <c r="AO382" s="699"/>
      <c r="AP382" s="699"/>
      <c r="AQ382" s="699"/>
      <c r="AR382" s="699"/>
      <c r="AS382" s="699"/>
      <c r="AT382" s="699"/>
      <c r="AU382" s="699"/>
      <c r="AV382" s="700"/>
      <c r="AW382" s="353"/>
      <c r="AX382" s="353"/>
      <c r="AY382" s="353"/>
      <c r="AZ382" s="353"/>
      <c r="BA382" s="353"/>
      <c r="BB382" s="353"/>
      <c r="BC382" s="353"/>
      <c r="BD382" s="353"/>
      <c r="BE382" s="353"/>
      <c r="BF382" s="353"/>
      <c r="BG382" s="353"/>
      <c r="BH382" s="353"/>
      <c r="BI382" s="353"/>
      <c r="BJ382" s="353"/>
      <c r="BK382" s="353"/>
      <c r="BL382" s="353"/>
    </row>
    <row r="383" spans="1:64" ht="14.45" customHeight="1" thickBot="1">
      <c r="A383" s="735"/>
      <c r="B383" s="261">
        <v>0</v>
      </c>
      <c r="C383" s="38" t="s">
        <v>126</v>
      </c>
      <c r="D383" s="703"/>
      <c r="E383" s="703"/>
      <c r="F383" s="703"/>
      <c r="G383" s="703"/>
      <c r="H383" s="703"/>
      <c r="I383" s="703"/>
      <c r="J383" s="703"/>
      <c r="K383" s="703"/>
      <c r="L383" s="703"/>
      <c r="M383" s="703"/>
      <c r="N383" s="703"/>
      <c r="O383" s="703"/>
      <c r="P383" s="703"/>
      <c r="Q383" s="703"/>
      <c r="R383" s="703"/>
      <c r="S383" s="703"/>
      <c r="T383" s="703"/>
      <c r="U383" s="703"/>
      <c r="V383" s="703"/>
      <c r="W383" s="703"/>
      <c r="X383" s="703"/>
      <c r="Y383" s="703"/>
      <c r="Z383" s="698"/>
      <c r="AA383" s="699"/>
      <c r="AB383" s="699"/>
      <c r="AC383" s="699"/>
      <c r="AD383" s="699"/>
      <c r="AE383" s="699"/>
      <c r="AF383" s="699"/>
      <c r="AG383" s="699"/>
      <c r="AH383" s="699"/>
      <c r="AI383" s="699"/>
      <c r="AJ383" s="699"/>
      <c r="AK383" s="699"/>
      <c r="AL383" s="699"/>
      <c r="AM383" s="699"/>
      <c r="AN383" s="699"/>
      <c r="AO383" s="699"/>
      <c r="AP383" s="699"/>
      <c r="AQ383" s="699"/>
      <c r="AR383" s="699"/>
      <c r="AS383" s="699"/>
      <c r="AT383" s="699"/>
      <c r="AU383" s="699"/>
      <c r="AV383" s="700"/>
      <c r="AW383" s="353"/>
      <c r="AX383" s="353"/>
      <c r="AY383" s="353"/>
      <c r="AZ383" s="353"/>
      <c r="BA383" s="353"/>
      <c r="BB383" s="353"/>
      <c r="BC383" s="353"/>
      <c r="BD383" s="353"/>
      <c r="BE383" s="353"/>
      <c r="BF383" s="353"/>
      <c r="BG383" s="353"/>
      <c r="BH383" s="353"/>
      <c r="BI383" s="353"/>
      <c r="BJ383" s="353"/>
      <c r="BK383" s="353"/>
      <c r="BL383" s="353"/>
    </row>
    <row r="384" spans="1:64" ht="50.1" customHeight="1" thickBot="1">
      <c r="A384" s="735" t="s">
        <v>24</v>
      </c>
      <c r="B384" s="258"/>
      <c r="C384" s="39" t="s">
        <v>124</v>
      </c>
      <c r="D384" s="693"/>
      <c r="E384" s="693"/>
      <c r="F384" s="693"/>
      <c r="G384" s="693"/>
      <c r="H384" s="693"/>
      <c r="I384" s="693"/>
      <c r="J384" s="693"/>
      <c r="K384" s="693"/>
      <c r="L384" s="693"/>
      <c r="M384" s="693"/>
      <c r="N384" s="693"/>
      <c r="O384" s="693"/>
      <c r="P384" s="693"/>
      <c r="Q384" s="693"/>
      <c r="R384" s="693"/>
      <c r="S384" s="693"/>
      <c r="T384" s="693"/>
      <c r="U384" s="693"/>
      <c r="V384" s="693"/>
      <c r="W384" s="693"/>
      <c r="X384" s="693"/>
      <c r="Y384" s="693"/>
      <c r="Z384" s="698"/>
      <c r="AA384" s="699"/>
      <c r="AB384" s="699"/>
      <c r="AC384" s="699"/>
      <c r="AD384" s="699"/>
      <c r="AE384" s="699"/>
      <c r="AF384" s="699"/>
      <c r="AG384" s="699"/>
      <c r="AH384" s="699"/>
      <c r="AI384" s="699"/>
      <c r="AJ384" s="699"/>
      <c r="AK384" s="699"/>
      <c r="AL384" s="699"/>
      <c r="AM384" s="699"/>
      <c r="AN384" s="699"/>
      <c r="AO384" s="699"/>
      <c r="AP384" s="699"/>
      <c r="AQ384" s="699"/>
      <c r="AR384" s="699"/>
      <c r="AS384" s="699"/>
      <c r="AT384" s="699"/>
      <c r="AU384" s="699"/>
      <c r="AV384" s="700"/>
      <c r="AW384" s="353"/>
      <c r="AX384" s="353"/>
      <c r="AY384" s="353"/>
      <c r="AZ384" s="353"/>
      <c r="BA384" s="353"/>
      <c r="BB384" s="353"/>
      <c r="BC384" s="353"/>
      <c r="BD384" s="353"/>
      <c r="BE384" s="353"/>
      <c r="BF384" s="353"/>
      <c r="BG384" s="353"/>
      <c r="BH384" s="353"/>
      <c r="BI384" s="353"/>
      <c r="BJ384" s="353"/>
      <c r="BK384" s="353"/>
      <c r="BL384" s="353"/>
    </row>
    <row r="385" spans="1:64" ht="14.45" customHeight="1" thickBot="1">
      <c r="A385" s="735"/>
      <c r="B385" s="261">
        <v>0</v>
      </c>
      <c r="C385" s="40" t="s">
        <v>126</v>
      </c>
      <c r="D385" s="703"/>
      <c r="E385" s="703"/>
      <c r="F385" s="703"/>
      <c r="G385" s="703"/>
      <c r="H385" s="703"/>
      <c r="I385" s="703"/>
      <c r="J385" s="703"/>
      <c r="K385" s="703"/>
      <c r="L385" s="703"/>
      <c r="M385" s="703"/>
      <c r="N385" s="703"/>
      <c r="O385" s="703"/>
      <c r="P385" s="703"/>
      <c r="Q385" s="703"/>
      <c r="R385" s="703"/>
      <c r="S385" s="703"/>
      <c r="T385" s="703"/>
      <c r="U385" s="703"/>
      <c r="V385" s="703"/>
      <c r="W385" s="703"/>
      <c r="X385" s="703"/>
      <c r="Y385" s="703"/>
      <c r="Z385" s="698"/>
      <c r="AA385" s="699"/>
      <c r="AB385" s="699"/>
      <c r="AC385" s="699"/>
      <c r="AD385" s="699"/>
      <c r="AE385" s="699"/>
      <c r="AF385" s="699"/>
      <c r="AG385" s="699"/>
      <c r="AH385" s="699"/>
      <c r="AI385" s="699"/>
      <c r="AJ385" s="699"/>
      <c r="AK385" s="699"/>
      <c r="AL385" s="699"/>
      <c r="AM385" s="699"/>
      <c r="AN385" s="699"/>
      <c r="AO385" s="699"/>
      <c r="AP385" s="699"/>
      <c r="AQ385" s="699"/>
      <c r="AR385" s="699"/>
      <c r="AS385" s="699"/>
      <c r="AT385" s="699"/>
      <c r="AU385" s="699"/>
      <c r="AV385" s="700"/>
      <c r="AW385" s="353"/>
      <c r="AX385" s="353"/>
      <c r="AY385" s="353"/>
      <c r="AZ385" s="353"/>
      <c r="BA385" s="353"/>
      <c r="BB385" s="353"/>
      <c r="BC385" s="353"/>
      <c r="BD385" s="353"/>
      <c r="BE385" s="353"/>
      <c r="BF385" s="353"/>
      <c r="BG385" s="353"/>
      <c r="BH385" s="353"/>
      <c r="BI385" s="353"/>
      <c r="BJ385" s="353"/>
      <c r="BK385" s="353"/>
      <c r="BL385" s="353"/>
    </row>
    <row r="386" spans="1:64" ht="50.1" customHeight="1">
      <c r="A386" s="736" t="s">
        <v>149</v>
      </c>
      <c r="B386" s="258"/>
      <c r="C386" s="39" t="s">
        <v>173</v>
      </c>
      <c r="D386" s="704"/>
      <c r="E386" s="704"/>
      <c r="F386" s="704"/>
      <c r="G386" s="704"/>
      <c r="H386" s="704"/>
      <c r="I386" s="704"/>
      <c r="J386" s="704"/>
      <c r="K386" s="704"/>
      <c r="L386" s="704"/>
      <c r="M386" s="704"/>
      <c r="N386" s="704"/>
      <c r="O386" s="704"/>
      <c r="P386" s="704"/>
      <c r="Q386" s="704"/>
      <c r="R386" s="704"/>
      <c r="S386" s="704"/>
      <c r="T386" s="704"/>
      <c r="U386" s="704"/>
      <c r="V386" s="704"/>
      <c r="W386" s="704"/>
      <c r="X386" s="704"/>
      <c r="Y386" s="704"/>
      <c r="Z386" s="705"/>
      <c r="AA386" s="706"/>
      <c r="AB386" s="706"/>
      <c r="AC386" s="706"/>
      <c r="AD386" s="706"/>
      <c r="AE386" s="706"/>
      <c r="AF386" s="706"/>
      <c r="AG386" s="706"/>
      <c r="AH386" s="706"/>
      <c r="AI386" s="706"/>
      <c r="AJ386" s="706"/>
      <c r="AK386" s="706"/>
      <c r="AL386" s="706"/>
      <c r="AM386" s="706"/>
      <c r="AN386" s="706"/>
      <c r="AO386" s="706"/>
      <c r="AP386" s="706"/>
      <c r="AQ386" s="706"/>
      <c r="AR386" s="706"/>
      <c r="AS386" s="706"/>
      <c r="AT386" s="706"/>
      <c r="AU386" s="706"/>
      <c r="AV386" s="707"/>
      <c r="AW386" s="353"/>
      <c r="AX386" s="353"/>
      <c r="AY386" s="353"/>
      <c r="AZ386" s="353"/>
      <c r="BA386" s="353"/>
      <c r="BB386" s="353"/>
      <c r="BC386" s="353"/>
      <c r="BD386" s="353"/>
      <c r="BE386" s="353"/>
      <c r="BF386" s="353"/>
      <c r="BG386" s="353"/>
      <c r="BH386" s="353"/>
      <c r="BI386" s="353"/>
      <c r="BJ386" s="353"/>
      <c r="BK386" s="353"/>
      <c r="BL386" s="353"/>
    </row>
    <row r="387" spans="1:64" ht="14.45" customHeight="1" thickBot="1">
      <c r="A387" s="737"/>
      <c r="B387" s="260">
        <v>0</v>
      </c>
      <c r="C387" s="76" t="s">
        <v>149</v>
      </c>
      <c r="D387" s="708"/>
      <c r="E387" s="708"/>
      <c r="F387" s="708"/>
      <c r="G387" s="708"/>
      <c r="H387" s="708"/>
      <c r="I387" s="708"/>
      <c r="J387" s="708"/>
      <c r="K387" s="708"/>
      <c r="L387" s="708"/>
      <c r="M387" s="708"/>
      <c r="N387" s="708"/>
      <c r="O387" s="708"/>
      <c r="P387" s="708"/>
      <c r="Q387" s="708"/>
      <c r="R387" s="708"/>
      <c r="S387" s="708"/>
      <c r="T387" s="708"/>
      <c r="U387" s="708"/>
      <c r="V387" s="708"/>
      <c r="W387" s="708"/>
      <c r="X387" s="708"/>
      <c r="Y387" s="708"/>
      <c r="Z387" s="698"/>
      <c r="AA387" s="699"/>
      <c r="AB387" s="699"/>
      <c r="AC387" s="699"/>
      <c r="AD387" s="699"/>
      <c r="AE387" s="699"/>
      <c r="AF387" s="699"/>
      <c r="AG387" s="699"/>
      <c r="AH387" s="699"/>
      <c r="AI387" s="699"/>
      <c r="AJ387" s="699"/>
      <c r="AK387" s="699"/>
      <c r="AL387" s="699"/>
      <c r="AM387" s="699"/>
      <c r="AN387" s="699"/>
      <c r="AO387" s="699"/>
      <c r="AP387" s="699"/>
      <c r="AQ387" s="699"/>
      <c r="AR387" s="699"/>
      <c r="AS387" s="699"/>
      <c r="AT387" s="699"/>
      <c r="AU387" s="699"/>
      <c r="AV387" s="700"/>
      <c r="AW387" s="353"/>
      <c r="AX387" s="353"/>
      <c r="AY387" s="353"/>
      <c r="AZ387" s="353"/>
      <c r="BA387" s="353"/>
      <c r="BB387" s="353"/>
      <c r="BC387" s="353"/>
      <c r="BD387" s="353"/>
      <c r="BE387" s="353"/>
      <c r="BF387" s="353"/>
      <c r="BG387" s="353"/>
      <c r="BH387" s="353"/>
      <c r="BI387" s="353"/>
      <c r="BJ387" s="353"/>
      <c r="BK387" s="353"/>
      <c r="BL387" s="353"/>
    </row>
    <row r="388" spans="1:64" ht="50.1" customHeight="1">
      <c r="A388" s="736" t="s">
        <v>10</v>
      </c>
      <c r="B388" s="258"/>
      <c r="C388" s="74" t="s">
        <v>124</v>
      </c>
      <c r="D388" s="704"/>
      <c r="E388" s="704"/>
      <c r="F388" s="704"/>
      <c r="G388" s="704"/>
      <c r="H388" s="704"/>
      <c r="I388" s="704"/>
      <c r="J388" s="704"/>
      <c r="K388" s="704"/>
      <c r="L388" s="704"/>
      <c r="M388" s="704"/>
      <c r="N388" s="704"/>
      <c r="O388" s="704"/>
      <c r="P388" s="704"/>
      <c r="Q388" s="704"/>
      <c r="R388" s="704"/>
      <c r="S388" s="704"/>
      <c r="T388" s="704"/>
      <c r="U388" s="704"/>
      <c r="V388" s="704"/>
      <c r="W388" s="704"/>
      <c r="X388" s="704"/>
      <c r="Y388" s="704"/>
      <c r="Z388" s="705"/>
      <c r="AA388" s="706"/>
      <c r="AB388" s="706"/>
      <c r="AC388" s="706"/>
      <c r="AD388" s="706"/>
      <c r="AE388" s="706"/>
      <c r="AF388" s="706"/>
      <c r="AG388" s="706"/>
      <c r="AH388" s="706"/>
      <c r="AI388" s="706"/>
      <c r="AJ388" s="706"/>
      <c r="AK388" s="706"/>
      <c r="AL388" s="706"/>
      <c r="AM388" s="706"/>
      <c r="AN388" s="706"/>
      <c r="AO388" s="706"/>
      <c r="AP388" s="706"/>
      <c r="AQ388" s="706"/>
      <c r="AR388" s="706"/>
      <c r="AS388" s="706"/>
      <c r="AT388" s="706"/>
      <c r="AU388" s="706"/>
      <c r="AV388" s="707"/>
      <c r="AW388" s="353"/>
      <c r="AX388" s="353"/>
      <c r="AY388" s="353"/>
      <c r="AZ388" s="353"/>
      <c r="BA388" s="353"/>
      <c r="BB388" s="353"/>
      <c r="BC388" s="353"/>
      <c r="BD388" s="353"/>
      <c r="BE388" s="353"/>
      <c r="BF388" s="353"/>
      <c r="BG388" s="353"/>
      <c r="BH388" s="353"/>
      <c r="BI388" s="353"/>
      <c r="BJ388" s="353"/>
      <c r="BK388" s="353"/>
      <c r="BL388" s="353"/>
    </row>
    <row r="389" spans="1:64" ht="14.45" customHeight="1" thickBot="1">
      <c r="A389" s="737"/>
      <c r="B389" s="260">
        <v>0</v>
      </c>
      <c r="C389" s="38" t="s">
        <v>126</v>
      </c>
      <c r="D389" s="709"/>
      <c r="E389" s="709"/>
      <c r="F389" s="709"/>
      <c r="G389" s="709"/>
      <c r="H389" s="709"/>
      <c r="I389" s="709"/>
      <c r="J389" s="709"/>
      <c r="K389" s="709"/>
      <c r="L389" s="709"/>
      <c r="M389" s="709"/>
      <c r="N389" s="709"/>
      <c r="O389" s="709"/>
      <c r="P389" s="709"/>
      <c r="Q389" s="709"/>
      <c r="R389" s="709"/>
      <c r="S389" s="709"/>
      <c r="T389" s="709"/>
      <c r="U389" s="709"/>
      <c r="V389" s="709"/>
      <c r="W389" s="709"/>
      <c r="X389" s="709"/>
      <c r="Y389" s="709"/>
      <c r="Z389" s="698"/>
      <c r="AA389" s="699"/>
      <c r="AB389" s="699"/>
      <c r="AC389" s="699"/>
      <c r="AD389" s="699"/>
      <c r="AE389" s="699"/>
      <c r="AF389" s="699"/>
      <c r="AG389" s="699"/>
      <c r="AH389" s="699"/>
      <c r="AI389" s="699"/>
      <c r="AJ389" s="699"/>
      <c r="AK389" s="699"/>
      <c r="AL389" s="699"/>
      <c r="AM389" s="699"/>
      <c r="AN389" s="699"/>
      <c r="AO389" s="699"/>
      <c r="AP389" s="699"/>
      <c r="AQ389" s="699"/>
      <c r="AR389" s="699"/>
      <c r="AS389" s="699"/>
      <c r="AT389" s="699"/>
      <c r="AU389" s="699"/>
      <c r="AV389" s="700"/>
      <c r="AW389" s="353"/>
      <c r="AX389" s="353"/>
      <c r="AY389" s="353"/>
      <c r="AZ389" s="353"/>
      <c r="BA389" s="353"/>
      <c r="BB389" s="353"/>
      <c r="BC389" s="353"/>
      <c r="BD389" s="353"/>
      <c r="BE389" s="353"/>
      <c r="BF389" s="353"/>
      <c r="BG389" s="353"/>
      <c r="BH389" s="353"/>
      <c r="BI389" s="353"/>
      <c r="BJ389" s="353"/>
      <c r="BK389" s="353"/>
      <c r="BL389" s="353"/>
    </row>
    <row r="390" spans="1:64" ht="50.1" customHeight="1" thickBot="1">
      <c r="A390" s="735" t="s">
        <v>55</v>
      </c>
      <c r="B390" s="258"/>
      <c r="C390" s="41" t="s">
        <v>124</v>
      </c>
      <c r="D390" s="693"/>
      <c r="E390" s="693"/>
      <c r="F390" s="693"/>
      <c r="G390" s="693"/>
      <c r="H390" s="693"/>
      <c r="I390" s="693"/>
      <c r="J390" s="693"/>
      <c r="K390" s="693"/>
      <c r="L390" s="693"/>
      <c r="M390" s="693"/>
      <c r="N390" s="693"/>
      <c r="O390" s="693"/>
      <c r="P390" s="693"/>
      <c r="Q390" s="693"/>
      <c r="R390" s="693"/>
      <c r="S390" s="693"/>
      <c r="T390" s="693"/>
      <c r="U390" s="693"/>
      <c r="V390" s="693"/>
      <c r="W390" s="693"/>
      <c r="X390" s="693"/>
      <c r="Y390" s="693"/>
      <c r="Z390" s="698"/>
      <c r="AA390" s="699"/>
      <c r="AB390" s="699"/>
      <c r="AC390" s="699"/>
      <c r="AD390" s="699"/>
      <c r="AE390" s="699"/>
      <c r="AF390" s="699"/>
      <c r="AG390" s="699"/>
      <c r="AH390" s="699"/>
      <c r="AI390" s="699"/>
      <c r="AJ390" s="699"/>
      <c r="AK390" s="699"/>
      <c r="AL390" s="699"/>
      <c r="AM390" s="699"/>
      <c r="AN390" s="699"/>
      <c r="AO390" s="699"/>
      <c r="AP390" s="699"/>
      <c r="AQ390" s="699"/>
      <c r="AR390" s="699"/>
      <c r="AS390" s="699"/>
      <c r="AT390" s="699"/>
      <c r="AU390" s="699"/>
      <c r="AV390" s="700"/>
      <c r="AW390" s="353"/>
      <c r="AX390" s="353"/>
      <c r="AY390" s="353"/>
      <c r="AZ390" s="353"/>
      <c r="BA390" s="353"/>
      <c r="BB390" s="353"/>
      <c r="BC390" s="353"/>
      <c r="BD390" s="353"/>
      <c r="BE390" s="353"/>
      <c r="BF390" s="353"/>
      <c r="BG390" s="353"/>
      <c r="BH390" s="353"/>
      <c r="BI390" s="353"/>
      <c r="BJ390" s="353"/>
      <c r="BK390" s="353"/>
      <c r="BL390" s="353"/>
    </row>
    <row r="391" spans="1:64" ht="14.45" customHeight="1" thickBot="1">
      <c r="A391" s="735"/>
      <c r="B391" s="261">
        <v>0</v>
      </c>
      <c r="C391" s="38" t="s">
        <v>126</v>
      </c>
      <c r="D391" s="710"/>
      <c r="E391" s="703"/>
      <c r="F391" s="703"/>
      <c r="G391" s="703"/>
      <c r="H391" s="703"/>
      <c r="I391" s="703"/>
      <c r="J391" s="703"/>
      <c r="K391" s="703"/>
      <c r="L391" s="703"/>
      <c r="M391" s="703"/>
      <c r="N391" s="703"/>
      <c r="O391" s="703"/>
      <c r="P391" s="703"/>
      <c r="Q391" s="703"/>
      <c r="R391" s="703"/>
      <c r="S391" s="703"/>
      <c r="T391" s="703"/>
      <c r="U391" s="703"/>
      <c r="V391" s="703"/>
      <c r="W391" s="703"/>
      <c r="X391" s="703"/>
      <c r="Y391" s="703"/>
      <c r="Z391" s="711"/>
      <c r="AA391" s="712"/>
      <c r="AB391" s="712"/>
      <c r="AC391" s="712"/>
      <c r="AD391" s="712"/>
      <c r="AE391" s="712"/>
      <c r="AF391" s="712"/>
      <c r="AG391" s="712"/>
      <c r="AH391" s="712"/>
      <c r="AI391" s="712"/>
      <c r="AJ391" s="712"/>
      <c r="AK391" s="712"/>
      <c r="AL391" s="712"/>
      <c r="AM391" s="712"/>
      <c r="AN391" s="712"/>
      <c r="AO391" s="712"/>
      <c r="AP391" s="712"/>
      <c r="AQ391" s="712"/>
      <c r="AR391" s="712"/>
      <c r="AS391" s="712"/>
      <c r="AT391" s="712"/>
      <c r="AU391" s="712"/>
      <c r="AV391" s="713"/>
      <c r="AW391" s="353"/>
      <c r="AX391" s="353"/>
      <c r="AY391" s="353"/>
      <c r="AZ391" s="353"/>
      <c r="BA391" s="353"/>
      <c r="BB391" s="353"/>
      <c r="BC391" s="353"/>
      <c r="BD391" s="353"/>
      <c r="BE391" s="353"/>
      <c r="BF391" s="353"/>
      <c r="BG391" s="353"/>
      <c r="BH391" s="353"/>
      <c r="BI391" s="353"/>
      <c r="BJ391" s="353"/>
      <c r="BK391" s="353"/>
      <c r="BL391" s="353"/>
    </row>
    <row r="392" spans="1:64" ht="21.95" customHeight="1" thickBot="1">
      <c r="A392" s="200" t="s">
        <v>13</v>
      </c>
      <c r="B392" s="318">
        <f>SUM(B377,B381,B383,B385,B391)-B387-B389</f>
        <v>0</v>
      </c>
      <c r="C392" s="76"/>
      <c r="D392" s="353"/>
      <c r="E392" s="353"/>
      <c r="F392" s="353"/>
      <c r="G392" s="353"/>
      <c r="H392" s="353"/>
      <c r="I392" s="353"/>
      <c r="J392" s="353"/>
      <c r="K392" s="353"/>
      <c r="L392" s="353"/>
      <c r="M392" s="353"/>
      <c r="N392" s="353"/>
      <c r="O392" s="353"/>
      <c r="P392" s="353"/>
      <c r="Q392" s="353"/>
      <c r="R392" s="353"/>
      <c r="S392" s="353"/>
      <c r="T392" s="353"/>
      <c r="U392" s="353"/>
      <c r="V392" s="353"/>
      <c r="W392" s="353"/>
      <c r="X392" s="353"/>
      <c r="Y392" s="353"/>
      <c r="Z392" s="353"/>
      <c r="AA392" s="353"/>
      <c r="AB392" s="353"/>
      <c r="AC392" s="353"/>
      <c r="AD392" s="353"/>
      <c r="AE392" s="353"/>
      <c r="AF392" s="353"/>
      <c r="AG392" s="353"/>
      <c r="AH392" s="353"/>
      <c r="AI392" s="353"/>
      <c r="AJ392" s="353"/>
      <c r="AK392" s="353"/>
      <c r="AL392" s="353"/>
      <c r="AM392" s="353"/>
      <c r="AN392" s="353"/>
      <c r="AO392" s="353"/>
      <c r="AP392" s="353"/>
      <c r="AQ392" s="353"/>
      <c r="AR392" s="353"/>
      <c r="AS392" s="353"/>
      <c r="AT392" s="353"/>
      <c r="AU392" s="353"/>
      <c r="AV392" s="353"/>
      <c r="AW392" s="353"/>
      <c r="AX392" s="353"/>
      <c r="AY392" s="353"/>
      <c r="AZ392" s="353"/>
      <c r="BA392" s="353"/>
      <c r="BB392" s="353"/>
      <c r="BC392" s="353"/>
      <c r="BD392" s="353"/>
      <c r="BE392" s="353"/>
      <c r="BF392" s="353"/>
      <c r="BG392" s="353"/>
      <c r="BH392" s="353"/>
      <c r="BI392" s="353"/>
      <c r="BJ392" s="353"/>
      <c r="BK392" s="353"/>
      <c r="BL392" s="353"/>
    </row>
    <row r="393" spans="1:64" ht="30" customHeight="1" thickBot="1">
      <c r="A393" s="199" t="s">
        <v>217</v>
      </c>
      <c r="B393" s="714"/>
      <c r="C393" s="527">
        <f>IF(B393="",0,IF(D369="Forsknings- og videnformidlingsinstitution",IF(B392=0,0,B393/B392),IF(B377=0,0,B393/B377)))</f>
        <v>0</v>
      </c>
      <c r="D393" s="353"/>
      <c r="E393" s="353"/>
      <c r="F393" s="353"/>
      <c r="G393" s="353"/>
      <c r="H393" s="353"/>
      <c r="I393" s="353"/>
      <c r="J393" s="353"/>
      <c r="K393" s="353"/>
      <c r="L393" s="353"/>
      <c r="M393" s="353"/>
      <c r="N393" s="353"/>
      <c r="O393" s="353"/>
      <c r="P393" s="353"/>
      <c r="Q393" s="353"/>
      <c r="R393" s="353"/>
      <c r="S393" s="353"/>
      <c r="T393" s="353"/>
      <c r="U393" s="353"/>
      <c r="V393" s="353"/>
      <c r="W393" s="353"/>
      <c r="X393" s="353"/>
      <c r="Y393" s="353"/>
      <c r="Z393" s="353"/>
      <c r="AA393" s="353"/>
      <c r="AB393" s="353"/>
      <c r="AC393" s="353"/>
      <c r="AD393" s="353"/>
      <c r="AE393" s="353"/>
      <c r="AF393" s="353"/>
      <c r="AG393" s="353"/>
      <c r="AH393" s="353"/>
      <c r="AI393" s="353"/>
      <c r="AJ393" s="353"/>
      <c r="AK393" s="353"/>
      <c r="AL393" s="353"/>
      <c r="AM393" s="353"/>
      <c r="AN393" s="353"/>
      <c r="AO393" s="353"/>
      <c r="AP393" s="353"/>
      <c r="AQ393" s="353"/>
      <c r="AR393" s="353"/>
      <c r="AS393" s="353"/>
      <c r="AT393" s="353"/>
      <c r="AU393" s="353"/>
      <c r="AV393" s="353"/>
      <c r="AW393" s="353"/>
      <c r="AX393" s="353"/>
      <c r="AY393" s="353"/>
      <c r="AZ393" s="353"/>
      <c r="BA393" s="353"/>
      <c r="BB393" s="353"/>
      <c r="BC393" s="353"/>
      <c r="BD393" s="353"/>
      <c r="BE393" s="353"/>
      <c r="BF393" s="353"/>
      <c r="BG393" s="353"/>
      <c r="BH393" s="353"/>
      <c r="BI393" s="353"/>
      <c r="BJ393" s="353"/>
      <c r="BK393" s="353"/>
      <c r="BL393" s="353"/>
    </row>
    <row r="394" spans="1:64" ht="21.95" customHeight="1" thickBot="1">
      <c r="A394" s="253" t="s">
        <v>339</v>
      </c>
      <c r="B394" s="377">
        <f>SUM(B392:B393)</f>
        <v>0</v>
      </c>
      <c r="C394" s="254"/>
      <c r="D394" s="353"/>
      <c r="E394" s="353"/>
      <c r="F394" s="353"/>
      <c r="G394" s="353"/>
      <c r="H394" s="353"/>
      <c r="I394" s="353"/>
      <c r="J394" s="353"/>
      <c r="K394" s="353"/>
      <c r="L394" s="353"/>
      <c r="M394" s="353"/>
      <c r="N394" s="353"/>
      <c r="O394" s="353"/>
      <c r="P394" s="353"/>
      <c r="Q394" s="353"/>
      <c r="R394" s="353"/>
      <c r="S394" s="353"/>
      <c r="T394" s="353"/>
      <c r="U394" s="353"/>
      <c r="V394" s="353"/>
      <c r="W394" s="353"/>
      <c r="X394" s="353"/>
      <c r="Y394" s="353"/>
      <c r="Z394" s="353"/>
      <c r="AA394" s="353"/>
      <c r="AB394" s="353"/>
      <c r="AC394" s="353"/>
      <c r="AD394" s="353"/>
      <c r="AE394" s="353"/>
      <c r="AF394" s="353"/>
      <c r="AG394" s="353"/>
      <c r="AH394" s="353"/>
      <c r="AI394" s="353"/>
      <c r="AJ394" s="353"/>
      <c r="AK394" s="353"/>
      <c r="AL394" s="353"/>
      <c r="AM394" s="353"/>
      <c r="AN394" s="353"/>
      <c r="AO394" s="353"/>
      <c r="AP394" s="353"/>
      <c r="AQ394" s="353"/>
      <c r="AR394" s="353"/>
      <c r="AS394" s="353"/>
      <c r="AT394" s="353"/>
      <c r="AU394" s="353"/>
      <c r="AV394" s="353"/>
      <c r="AW394" s="353"/>
      <c r="AX394" s="353"/>
      <c r="AY394" s="353"/>
      <c r="AZ394" s="353"/>
      <c r="BA394" s="353"/>
      <c r="BB394" s="353"/>
      <c r="BC394" s="353"/>
      <c r="BD394" s="353"/>
      <c r="BE394" s="353"/>
      <c r="BF394" s="353"/>
      <c r="BG394" s="353"/>
      <c r="BH394" s="353"/>
      <c r="BI394" s="353"/>
      <c r="BJ394" s="353"/>
      <c r="BK394" s="353"/>
      <c r="BL394" s="353"/>
    </row>
    <row r="395" spans="1:64" ht="14.1" customHeight="1">
      <c r="A395" s="353"/>
      <c r="B395" s="353"/>
      <c r="C395" s="353"/>
      <c r="D395" s="353"/>
      <c r="E395" s="353"/>
      <c r="F395" s="353"/>
      <c r="G395" s="353"/>
      <c r="H395" s="353"/>
      <c r="I395" s="353"/>
      <c r="J395" s="353"/>
      <c r="K395" s="353"/>
      <c r="L395" s="353"/>
      <c r="M395" s="353"/>
      <c r="N395" s="353"/>
      <c r="O395" s="353"/>
      <c r="P395" s="353"/>
      <c r="Q395" s="353"/>
      <c r="R395" s="353"/>
      <c r="S395" s="353"/>
      <c r="T395" s="353"/>
      <c r="U395" s="353"/>
      <c r="V395" s="353"/>
      <c r="W395" s="353"/>
      <c r="X395" s="353"/>
      <c r="Y395" s="353"/>
      <c r="Z395" s="353"/>
      <c r="AA395" s="353"/>
      <c r="AB395" s="353"/>
      <c r="AC395" s="353"/>
      <c r="AD395" s="353"/>
      <c r="AE395" s="353"/>
      <c r="AF395" s="353"/>
      <c r="AG395" s="353"/>
      <c r="AH395" s="353"/>
      <c r="AI395" s="353"/>
      <c r="AJ395" s="353"/>
      <c r="AK395" s="353"/>
      <c r="AL395" s="353"/>
      <c r="AM395" s="353"/>
      <c r="AN395" s="353"/>
      <c r="AO395" s="353"/>
      <c r="AP395" s="353"/>
      <c r="AQ395" s="353"/>
      <c r="AR395" s="353"/>
      <c r="AS395" s="353"/>
      <c r="AT395" s="353"/>
      <c r="AU395" s="353"/>
      <c r="AV395" s="353"/>
      <c r="AW395" s="353"/>
      <c r="AX395" s="353"/>
      <c r="AY395" s="353"/>
      <c r="AZ395" s="353"/>
      <c r="BA395" s="353"/>
      <c r="BB395" s="353"/>
      <c r="BC395" s="353"/>
      <c r="BD395" s="353"/>
      <c r="BE395" s="353"/>
      <c r="BF395" s="353"/>
      <c r="BG395" s="353"/>
      <c r="BH395" s="353"/>
      <c r="BI395" s="353"/>
      <c r="BJ395" s="353"/>
      <c r="BK395" s="353"/>
      <c r="BL395" s="353"/>
    </row>
    <row r="396" spans="1:64" ht="14.1" customHeight="1" thickBot="1">
      <c r="A396" s="373"/>
      <c r="B396" s="373"/>
      <c r="C396" s="353"/>
      <c r="D396" s="353"/>
      <c r="E396" s="353"/>
      <c r="F396" s="353"/>
      <c r="G396" s="353"/>
      <c r="H396" s="353"/>
      <c r="I396" s="353"/>
      <c r="J396" s="353"/>
      <c r="K396" s="353"/>
      <c r="L396" s="353"/>
      <c r="M396" s="353"/>
      <c r="N396" s="353"/>
      <c r="O396" s="353"/>
      <c r="P396" s="353"/>
      <c r="Q396" s="353"/>
      <c r="R396" s="353"/>
      <c r="S396" s="353"/>
      <c r="T396" s="353"/>
      <c r="U396" s="353"/>
      <c r="V396" s="353"/>
      <c r="W396" s="353"/>
      <c r="X396" s="353"/>
      <c r="Y396" s="353"/>
      <c r="Z396" s="353"/>
      <c r="AA396" s="353"/>
      <c r="AB396" s="353"/>
      <c r="AC396" s="353"/>
      <c r="AD396" s="353"/>
      <c r="AE396" s="353"/>
      <c r="AF396" s="353"/>
      <c r="AG396" s="353"/>
      <c r="AH396" s="353"/>
      <c r="AI396" s="353"/>
      <c r="AJ396" s="353"/>
      <c r="AK396" s="353"/>
      <c r="AL396" s="353"/>
      <c r="AM396" s="353"/>
      <c r="AN396" s="353"/>
      <c r="AO396" s="353"/>
      <c r="AP396" s="353"/>
      <c r="AQ396" s="353"/>
      <c r="AR396" s="353"/>
      <c r="AS396" s="353"/>
      <c r="AT396" s="353"/>
      <c r="AU396" s="353"/>
      <c r="AV396" s="353"/>
      <c r="AW396" s="353"/>
      <c r="AX396" s="353"/>
      <c r="AY396" s="353"/>
      <c r="AZ396" s="353"/>
      <c r="BA396" s="353"/>
      <c r="BB396" s="353"/>
      <c r="BC396" s="353"/>
      <c r="BD396" s="353"/>
      <c r="BE396" s="353"/>
      <c r="BF396" s="353"/>
      <c r="BG396" s="353"/>
      <c r="BH396" s="353"/>
      <c r="BI396" s="353"/>
      <c r="BJ396" s="353"/>
      <c r="BK396" s="353"/>
      <c r="BL396" s="353"/>
    </row>
    <row r="397" spans="1:64" ht="24.95" customHeight="1" thickTop="1" thickBot="1">
      <c r="A397" s="366" t="s">
        <v>413</v>
      </c>
      <c r="B397" s="367"/>
      <c r="C397" s="358"/>
      <c r="D397" s="368"/>
      <c r="E397" s="358"/>
      <c r="F397" s="358"/>
      <c r="G397" s="358"/>
      <c r="H397" s="358"/>
      <c r="I397" s="358"/>
      <c r="J397" s="358"/>
      <c r="K397" s="358"/>
      <c r="L397" s="358"/>
      <c r="M397" s="358"/>
      <c r="N397" s="358"/>
      <c r="O397" s="358"/>
      <c r="P397" s="358"/>
      <c r="Q397" s="358"/>
      <c r="R397" s="358"/>
      <c r="S397" s="358"/>
      <c r="T397" s="358"/>
      <c r="U397" s="358"/>
      <c r="V397" s="358"/>
      <c r="W397" s="358"/>
      <c r="X397" s="358"/>
      <c r="Y397" s="358"/>
      <c r="Z397" s="358"/>
      <c r="AA397" s="358"/>
      <c r="AB397" s="358"/>
      <c r="AC397" s="358"/>
      <c r="AD397" s="358"/>
      <c r="AE397" s="358"/>
      <c r="AF397" s="358"/>
      <c r="AG397" s="358"/>
      <c r="AH397" s="358"/>
      <c r="AI397" s="358"/>
      <c r="AJ397" s="358"/>
      <c r="AK397" s="358"/>
      <c r="AL397" s="358"/>
      <c r="AM397" s="358"/>
      <c r="AN397" s="358"/>
      <c r="AO397" s="358"/>
      <c r="AP397" s="358"/>
      <c r="AQ397" s="358"/>
      <c r="AR397" s="358"/>
      <c r="AS397" s="358"/>
      <c r="AT397" s="358"/>
      <c r="AU397" s="358"/>
      <c r="AV397" s="358"/>
      <c r="AW397" s="353"/>
      <c r="AX397" s="353"/>
      <c r="AY397" s="353"/>
      <c r="AZ397" s="353"/>
      <c r="BA397" s="353"/>
      <c r="BB397" s="353"/>
      <c r="BC397" s="353"/>
      <c r="BD397" s="353"/>
      <c r="BE397" s="353"/>
      <c r="BF397" s="353"/>
      <c r="BG397" s="353"/>
      <c r="BH397" s="353"/>
      <c r="BI397" s="353"/>
      <c r="BJ397" s="353"/>
      <c r="BK397" s="353"/>
      <c r="BL397" s="353"/>
    </row>
    <row r="398" spans="1:64" ht="35.1" customHeight="1">
      <c r="A398" s="492" t="str">
        <f>IF(B399&gt;0,"Evt. P-nummer","")</f>
        <v/>
      </c>
      <c r="B398" s="512" t="s">
        <v>392</v>
      </c>
      <c r="C398" s="530" t="s">
        <v>15</v>
      </c>
      <c r="D398" s="531" t="s">
        <v>204</v>
      </c>
      <c r="E398" s="531" t="s">
        <v>113</v>
      </c>
      <c r="F398" s="532" t="s">
        <v>205</v>
      </c>
      <c r="G398" s="359"/>
      <c r="H398" s="359"/>
      <c r="I398" s="359"/>
      <c r="J398" s="359"/>
      <c r="K398" s="359"/>
      <c r="L398" s="359"/>
      <c r="M398" s="359"/>
      <c r="N398" s="359"/>
      <c r="O398" s="359"/>
      <c r="P398" s="359"/>
      <c r="Q398" s="359"/>
      <c r="R398" s="359"/>
      <c r="S398" s="359"/>
      <c r="T398" s="359"/>
      <c r="U398" s="359"/>
      <c r="V398" s="359"/>
      <c r="W398" s="359"/>
      <c r="X398" s="359"/>
      <c r="Y398" s="359"/>
      <c r="Z398" s="359"/>
      <c r="AA398" s="359"/>
      <c r="AB398" s="359"/>
      <c r="AC398" s="359"/>
      <c r="AD398" s="359"/>
      <c r="AE398" s="359"/>
      <c r="AF398" s="359"/>
      <c r="AG398" s="359"/>
      <c r="AH398" s="359"/>
      <c r="AI398" s="359"/>
      <c r="AJ398" s="359"/>
      <c r="AK398" s="359"/>
      <c r="AL398" s="359"/>
      <c r="AM398" s="359"/>
      <c r="AN398" s="359"/>
      <c r="AO398" s="359"/>
      <c r="AP398" s="359"/>
      <c r="AQ398" s="359"/>
      <c r="AR398" s="359"/>
      <c r="AS398" s="359"/>
      <c r="AT398" s="359"/>
      <c r="AU398" s="359"/>
      <c r="AV398" s="359"/>
      <c r="AW398" s="353"/>
      <c r="AX398" s="353"/>
      <c r="AY398" s="353"/>
      <c r="AZ398" s="353"/>
      <c r="BA398" s="353"/>
      <c r="BB398" s="353"/>
      <c r="BC398" s="353"/>
      <c r="BD398" s="353"/>
      <c r="BE398" s="353"/>
      <c r="BF398" s="353"/>
      <c r="BG398" s="353"/>
      <c r="BH398" s="353"/>
      <c r="BI398" s="353"/>
      <c r="BJ398" s="353"/>
      <c r="BK398" s="353"/>
      <c r="BL398" s="353"/>
    </row>
    <row r="399" spans="1:64" ht="35.1" customHeight="1" thickBot="1">
      <c r="A399" s="691"/>
      <c r="B399" s="692"/>
      <c r="C399" s="667"/>
      <c r="D399" s="668"/>
      <c r="E399" s="668"/>
      <c r="F399" s="669"/>
      <c r="G399" s="353"/>
      <c r="H399" s="353"/>
      <c r="I399" s="353"/>
      <c r="J399" s="353"/>
      <c r="K399" s="353"/>
      <c r="L399" s="353"/>
      <c r="M399" s="353"/>
      <c r="N399" s="353"/>
      <c r="O399" s="353"/>
      <c r="P399" s="353"/>
      <c r="Q399" s="353"/>
      <c r="R399" s="353"/>
      <c r="S399" s="353"/>
      <c r="T399" s="353"/>
      <c r="U399" s="353"/>
      <c r="V399" s="353"/>
      <c r="W399" s="353"/>
      <c r="X399" s="353"/>
      <c r="Y399" s="353"/>
      <c r="Z399" s="353"/>
      <c r="AA399" s="353"/>
      <c r="AB399" s="353"/>
      <c r="AC399" s="353"/>
      <c r="AD399" s="353"/>
      <c r="AE399" s="353"/>
      <c r="AF399" s="353"/>
      <c r="AG399" s="353"/>
      <c r="AH399" s="353"/>
      <c r="AI399" s="353"/>
      <c r="AJ399" s="353"/>
      <c r="AK399" s="353"/>
      <c r="AL399" s="353"/>
      <c r="AM399" s="353"/>
      <c r="AN399" s="353"/>
      <c r="AO399" s="353"/>
      <c r="AP399" s="353"/>
      <c r="AQ399" s="353"/>
      <c r="AR399" s="353"/>
      <c r="AS399" s="353"/>
      <c r="AT399" s="353"/>
      <c r="AU399" s="353"/>
      <c r="AV399" s="353"/>
      <c r="AW399" s="353"/>
      <c r="AX399" s="353"/>
      <c r="AY399" s="353"/>
      <c r="AZ399" s="353"/>
      <c r="BA399" s="353"/>
      <c r="BB399" s="353"/>
      <c r="BC399" s="353"/>
      <c r="BD399" s="353"/>
      <c r="BE399" s="353"/>
      <c r="BF399" s="353"/>
      <c r="BG399" s="353"/>
      <c r="BH399" s="353"/>
      <c r="BI399" s="353"/>
      <c r="BJ399" s="353"/>
      <c r="BK399" s="353"/>
      <c r="BL399" s="353"/>
    </row>
    <row r="400" spans="1:64" ht="35.1" customHeight="1">
      <c r="A400" s="528" t="s">
        <v>210</v>
      </c>
      <c r="B400" s="529" t="s">
        <v>406</v>
      </c>
      <c r="C400" s="750"/>
      <c r="D400" s="533" t="s">
        <v>401</v>
      </c>
      <c r="E400" s="533" t="str">
        <f>IF(D401="Ja","Privat finansiering","")</f>
        <v/>
      </c>
      <c r="F400" s="536" t="str">
        <f>IF(D401="Ja","Offentlig finansiering","")</f>
        <v/>
      </c>
      <c r="G400" s="353"/>
      <c r="H400" s="353"/>
      <c r="I400" s="353"/>
      <c r="J400" s="353"/>
      <c r="K400" s="353"/>
      <c r="L400" s="353"/>
      <c r="M400" s="353"/>
      <c r="N400" s="353"/>
      <c r="O400" s="353"/>
      <c r="P400" s="353"/>
      <c r="Q400" s="353"/>
      <c r="R400" s="353"/>
      <c r="S400" s="353"/>
      <c r="T400" s="353"/>
      <c r="U400" s="353"/>
      <c r="V400" s="353"/>
      <c r="W400" s="353"/>
      <c r="X400" s="353"/>
      <c r="Y400" s="353"/>
      <c r="Z400" s="353"/>
      <c r="AA400" s="353"/>
      <c r="AB400" s="353"/>
      <c r="AC400" s="353"/>
      <c r="AD400" s="353"/>
      <c r="AE400" s="353"/>
      <c r="AF400" s="353"/>
      <c r="AG400" s="353"/>
      <c r="AH400" s="353"/>
      <c r="AI400" s="353"/>
      <c r="AJ400" s="353"/>
      <c r="AK400" s="353"/>
      <c r="AL400" s="353"/>
      <c r="AM400" s="353"/>
      <c r="AN400" s="353"/>
      <c r="AO400" s="353"/>
      <c r="AP400" s="353"/>
      <c r="AQ400" s="353"/>
      <c r="AR400" s="353"/>
      <c r="AS400" s="353"/>
      <c r="AT400" s="353"/>
      <c r="AU400" s="353"/>
      <c r="AV400" s="353"/>
      <c r="AW400" s="353"/>
      <c r="AX400" s="353"/>
      <c r="AY400" s="353"/>
      <c r="AZ400" s="353"/>
      <c r="BA400" s="353"/>
      <c r="BB400" s="353"/>
      <c r="BC400" s="353"/>
      <c r="BD400" s="353"/>
      <c r="BE400" s="353"/>
      <c r="BF400" s="353"/>
      <c r="BG400" s="353"/>
      <c r="BH400" s="353"/>
      <c r="BI400" s="353"/>
      <c r="BJ400" s="353"/>
      <c r="BK400" s="353"/>
      <c r="BL400" s="353"/>
    </row>
    <row r="401" spans="1:64" ht="35.1" customHeight="1" thickBot="1">
      <c r="A401" s="335" t="s">
        <v>429</v>
      </c>
      <c r="B401" s="519" t="s">
        <v>429</v>
      </c>
      <c r="C401" s="751"/>
      <c r="D401" s="670"/>
      <c r="E401" s="685"/>
      <c r="F401" s="686"/>
      <c r="G401" s="353"/>
      <c r="H401" s="353"/>
      <c r="I401" s="353"/>
      <c r="J401" s="353"/>
      <c r="K401" s="353"/>
      <c r="L401" s="353"/>
      <c r="M401" s="353"/>
      <c r="N401" s="353"/>
      <c r="O401" s="353"/>
      <c r="P401" s="353"/>
      <c r="Q401" s="353"/>
      <c r="R401" s="353"/>
      <c r="S401" s="353"/>
      <c r="T401" s="353"/>
      <c r="U401" s="353"/>
      <c r="V401" s="353"/>
      <c r="W401" s="353"/>
      <c r="X401" s="353"/>
      <c r="Y401" s="353"/>
      <c r="Z401" s="353"/>
      <c r="AA401" s="353"/>
      <c r="AB401" s="353"/>
      <c r="AC401" s="353"/>
      <c r="AD401" s="353"/>
      <c r="AE401" s="353"/>
      <c r="AF401" s="353"/>
      <c r="AG401" s="353"/>
      <c r="AH401" s="353"/>
      <c r="AI401" s="353"/>
      <c r="AJ401" s="353"/>
      <c r="AK401" s="353"/>
      <c r="AL401" s="353"/>
      <c r="AM401" s="353"/>
      <c r="AN401" s="353"/>
      <c r="AO401" s="353"/>
      <c r="AP401" s="353"/>
      <c r="AQ401" s="353"/>
      <c r="AR401" s="353"/>
      <c r="AS401" s="353"/>
      <c r="AT401" s="353"/>
      <c r="AU401" s="353"/>
      <c r="AV401" s="353"/>
      <c r="AW401" s="353"/>
      <c r="AX401" s="353"/>
      <c r="AY401" s="353"/>
      <c r="AZ401" s="353"/>
      <c r="BA401" s="353"/>
      <c r="BB401" s="353"/>
      <c r="BC401" s="353"/>
      <c r="BD401" s="353"/>
      <c r="BE401" s="353"/>
      <c r="BF401" s="353"/>
      <c r="BG401" s="353"/>
      <c r="BH401" s="353"/>
      <c r="BI401" s="353"/>
      <c r="BJ401" s="353"/>
      <c r="BK401" s="353"/>
      <c r="BL401" s="353"/>
    </row>
    <row r="402" spans="1:64" ht="14.1" customHeight="1">
      <c r="A402" s="353"/>
      <c r="B402" s="353"/>
      <c r="C402" s="353"/>
      <c r="D402" s="353"/>
      <c r="E402" s="353"/>
      <c r="F402" s="353"/>
      <c r="G402" s="353"/>
      <c r="H402" s="353"/>
      <c r="I402" s="353"/>
      <c r="J402" s="353"/>
      <c r="K402" s="353"/>
      <c r="L402" s="353"/>
      <c r="M402" s="353"/>
      <c r="N402" s="353"/>
      <c r="O402" s="353"/>
      <c r="P402" s="353"/>
      <c r="Q402" s="353"/>
      <c r="R402" s="353"/>
      <c r="S402" s="353"/>
      <c r="T402" s="353"/>
      <c r="U402" s="353"/>
      <c r="V402" s="353"/>
      <c r="W402" s="353"/>
      <c r="X402" s="353"/>
      <c r="Y402" s="353"/>
      <c r="Z402" s="353"/>
      <c r="AA402" s="353"/>
      <c r="AB402" s="353"/>
      <c r="AC402" s="353"/>
      <c r="AD402" s="353"/>
      <c r="AE402" s="353"/>
      <c r="AF402" s="353"/>
      <c r="AG402" s="353"/>
      <c r="AH402" s="353"/>
      <c r="AI402" s="353"/>
      <c r="AJ402" s="353"/>
      <c r="AK402" s="353"/>
      <c r="AL402" s="353"/>
      <c r="AM402" s="353"/>
      <c r="AN402" s="353"/>
      <c r="AO402" s="353"/>
      <c r="AP402" s="353"/>
      <c r="AQ402" s="353"/>
      <c r="AR402" s="353"/>
      <c r="AS402" s="353"/>
      <c r="AT402" s="353"/>
      <c r="AU402" s="353"/>
      <c r="AV402" s="353"/>
      <c r="AW402" s="353"/>
      <c r="AX402" s="353"/>
      <c r="AY402" s="353"/>
      <c r="AZ402" s="353"/>
      <c r="BA402" s="353"/>
      <c r="BB402" s="353"/>
      <c r="BC402" s="353"/>
      <c r="BD402" s="353"/>
      <c r="BE402" s="353"/>
      <c r="BF402" s="353"/>
      <c r="BG402" s="353"/>
      <c r="BH402" s="353"/>
      <c r="BI402" s="353"/>
      <c r="BJ402" s="353"/>
      <c r="BK402" s="353"/>
      <c r="BL402" s="353"/>
    </row>
    <row r="403" spans="1:64" ht="15.75" customHeight="1" thickBot="1">
      <c r="A403" s="354" t="s">
        <v>431</v>
      </c>
      <c r="B403" s="354" t="s">
        <v>203</v>
      </c>
      <c r="C403" s="372" t="s">
        <v>123</v>
      </c>
      <c r="D403" s="370" t="s">
        <v>127</v>
      </c>
      <c r="E403" s="370" t="s">
        <v>128</v>
      </c>
      <c r="F403" s="370" t="s">
        <v>129</v>
      </c>
      <c r="G403" s="370" t="s">
        <v>130</v>
      </c>
      <c r="H403" s="370" t="s">
        <v>131</v>
      </c>
      <c r="I403" s="370" t="s">
        <v>132</v>
      </c>
      <c r="J403" s="370" t="s">
        <v>133</v>
      </c>
      <c r="K403" s="370" t="s">
        <v>134</v>
      </c>
      <c r="L403" s="370" t="s">
        <v>135</v>
      </c>
      <c r="M403" s="370" t="s">
        <v>136</v>
      </c>
      <c r="N403" s="370" t="s">
        <v>137</v>
      </c>
      <c r="O403" s="370" t="s">
        <v>138</v>
      </c>
      <c r="P403" s="370" t="s">
        <v>139</v>
      </c>
      <c r="Q403" s="370" t="s">
        <v>140</v>
      </c>
      <c r="R403" s="370" t="s">
        <v>141</v>
      </c>
      <c r="S403" s="370" t="s">
        <v>142</v>
      </c>
      <c r="T403" s="370" t="s">
        <v>143</v>
      </c>
      <c r="U403" s="370" t="s">
        <v>144</v>
      </c>
      <c r="V403" s="370" t="s">
        <v>145</v>
      </c>
      <c r="W403" s="370" t="s">
        <v>146</v>
      </c>
      <c r="X403" s="370" t="s">
        <v>147</v>
      </c>
      <c r="Y403" s="370" t="s">
        <v>148</v>
      </c>
      <c r="Z403" s="404" t="s">
        <v>155</v>
      </c>
      <c r="AA403" s="353"/>
      <c r="AB403" s="353"/>
      <c r="AC403" s="353"/>
      <c r="AD403" s="353"/>
      <c r="AE403" s="353"/>
      <c r="AF403" s="353"/>
      <c r="AG403" s="353"/>
      <c r="AH403" s="353"/>
      <c r="AI403" s="353"/>
      <c r="AJ403" s="353"/>
      <c r="AK403" s="353"/>
      <c r="AL403" s="353"/>
      <c r="AM403" s="353"/>
      <c r="AN403" s="353"/>
      <c r="AO403" s="353"/>
      <c r="AP403" s="353"/>
      <c r="AQ403" s="353"/>
      <c r="AR403" s="353"/>
      <c r="AS403" s="353"/>
      <c r="AT403" s="353"/>
      <c r="AU403" s="353"/>
      <c r="AV403" s="353"/>
      <c r="AW403" s="353"/>
      <c r="AX403" s="353"/>
      <c r="AY403" s="353"/>
      <c r="AZ403" s="353"/>
      <c r="BA403" s="353"/>
      <c r="BB403" s="353"/>
      <c r="BC403" s="353"/>
      <c r="BD403" s="353"/>
      <c r="BE403" s="353"/>
      <c r="BF403" s="353"/>
      <c r="BG403" s="353"/>
      <c r="BH403" s="353"/>
      <c r="BI403" s="353"/>
      <c r="BJ403" s="353"/>
      <c r="BK403" s="353"/>
      <c r="BL403" s="353"/>
    </row>
    <row r="404" spans="1:64" ht="50.1" customHeight="1">
      <c r="A404" s="736" t="s">
        <v>54</v>
      </c>
      <c r="B404" s="262"/>
      <c r="C404" s="46" t="s">
        <v>124</v>
      </c>
      <c r="D404" s="693"/>
      <c r="E404" s="693"/>
      <c r="F404" s="693"/>
      <c r="G404" s="693"/>
      <c r="H404" s="693"/>
      <c r="I404" s="693"/>
      <c r="J404" s="693"/>
      <c r="K404" s="693"/>
      <c r="L404" s="693"/>
      <c r="M404" s="693"/>
      <c r="N404" s="693"/>
      <c r="O404" s="693"/>
      <c r="P404" s="693"/>
      <c r="Q404" s="693"/>
      <c r="R404" s="693"/>
      <c r="S404" s="693"/>
      <c r="T404" s="693"/>
      <c r="U404" s="693"/>
      <c r="V404" s="693"/>
      <c r="W404" s="693"/>
      <c r="X404" s="693"/>
      <c r="Y404" s="693"/>
      <c r="Z404" s="694"/>
      <c r="AA404" s="695"/>
      <c r="AB404" s="695"/>
      <c r="AC404" s="695"/>
      <c r="AD404" s="695"/>
      <c r="AE404" s="695"/>
      <c r="AF404" s="695"/>
      <c r="AG404" s="695"/>
      <c r="AH404" s="695"/>
      <c r="AI404" s="695"/>
      <c r="AJ404" s="695"/>
      <c r="AK404" s="695"/>
      <c r="AL404" s="695"/>
      <c r="AM404" s="695"/>
      <c r="AN404" s="695"/>
      <c r="AO404" s="695"/>
      <c r="AP404" s="695"/>
      <c r="AQ404" s="695"/>
      <c r="AR404" s="695"/>
      <c r="AS404" s="695"/>
      <c r="AT404" s="695"/>
      <c r="AU404" s="695"/>
      <c r="AV404" s="696"/>
      <c r="AW404" s="353"/>
      <c r="AX404" s="353"/>
      <c r="AY404" s="353"/>
      <c r="AZ404" s="353"/>
      <c r="BA404" s="353"/>
      <c r="BB404" s="353"/>
      <c r="BC404" s="353"/>
      <c r="BD404" s="353"/>
      <c r="BE404" s="353"/>
      <c r="BF404" s="353"/>
      <c r="BG404" s="353"/>
      <c r="BH404" s="353"/>
      <c r="BI404" s="353"/>
      <c r="BJ404" s="353"/>
      <c r="BK404" s="353"/>
      <c r="BL404" s="353"/>
    </row>
    <row r="405" spans="1:64" ht="14.45" customHeight="1">
      <c r="A405" s="738"/>
      <c r="B405" s="255"/>
      <c r="C405" s="37" t="s">
        <v>125</v>
      </c>
      <c r="D405" s="697"/>
      <c r="E405" s="697"/>
      <c r="F405" s="697"/>
      <c r="G405" s="697"/>
      <c r="H405" s="697"/>
      <c r="I405" s="697"/>
      <c r="J405" s="697"/>
      <c r="K405" s="697"/>
      <c r="L405" s="697"/>
      <c r="M405" s="697"/>
      <c r="N405" s="697"/>
      <c r="O405" s="697"/>
      <c r="P405" s="697"/>
      <c r="Q405" s="697"/>
      <c r="R405" s="697"/>
      <c r="S405" s="697"/>
      <c r="T405" s="697"/>
      <c r="U405" s="697"/>
      <c r="V405" s="697"/>
      <c r="W405" s="697"/>
      <c r="X405" s="697"/>
      <c r="Y405" s="697"/>
      <c r="Z405" s="698"/>
      <c r="AA405" s="699"/>
      <c r="AB405" s="699"/>
      <c r="AC405" s="699"/>
      <c r="AD405" s="699"/>
      <c r="AE405" s="699"/>
      <c r="AF405" s="699"/>
      <c r="AG405" s="699"/>
      <c r="AH405" s="699"/>
      <c r="AI405" s="699"/>
      <c r="AJ405" s="699"/>
      <c r="AK405" s="699"/>
      <c r="AL405" s="699"/>
      <c r="AM405" s="699"/>
      <c r="AN405" s="699"/>
      <c r="AO405" s="699"/>
      <c r="AP405" s="699"/>
      <c r="AQ405" s="699"/>
      <c r="AR405" s="699"/>
      <c r="AS405" s="699"/>
      <c r="AT405" s="699"/>
      <c r="AU405" s="699"/>
      <c r="AV405" s="700"/>
      <c r="AW405" s="353"/>
      <c r="AX405" s="353"/>
      <c r="AY405" s="353"/>
      <c r="AZ405" s="353"/>
      <c r="BA405" s="353"/>
      <c r="BB405" s="353"/>
      <c r="BC405" s="353"/>
      <c r="BD405" s="353"/>
      <c r="BE405" s="353"/>
      <c r="BF405" s="353"/>
      <c r="BG405" s="353"/>
      <c r="BH405" s="353"/>
      <c r="BI405" s="353"/>
      <c r="BJ405" s="353"/>
      <c r="BK405" s="353"/>
      <c r="BL405" s="353"/>
    </row>
    <row r="406" spans="1:64" ht="14.45" customHeight="1" thickBot="1">
      <c r="A406" s="738"/>
      <c r="B406" s="256" t="s">
        <v>156</v>
      </c>
      <c r="C406" s="37" t="s">
        <v>9</v>
      </c>
      <c r="D406" s="697"/>
      <c r="E406" s="697"/>
      <c r="F406" s="697"/>
      <c r="G406" s="697"/>
      <c r="H406" s="697"/>
      <c r="I406" s="697"/>
      <c r="J406" s="697"/>
      <c r="K406" s="697"/>
      <c r="L406" s="697"/>
      <c r="M406" s="697"/>
      <c r="N406" s="697"/>
      <c r="O406" s="697"/>
      <c r="P406" s="697"/>
      <c r="Q406" s="697"/>
      <c r="R406" s="697"/>
      <c r="S406" s="697"/>
      <c r="T406" s="697"/>
      <c r="U406" s="697"/>
      <c r="V406" s="697"/>
      <c r="W406" s="697"/>
      <c r="X406" s="697"/>
      <c r="Y406" s="697"/>
      <c r="Z406" s="698"/>
      <c r="AA406" s="699"/>
      <c r="AB406" s="699"/>
      <c r="AC406" s="699"/>
      <c r="AD406" s="699"/>
      <c r="AE406" s="699"/>
      <c r="AF406" s="699"/>
      <c r="AG406" s="699"/>
      <c r="AH406" s="699"/>
      <c r="AI406" s="699"/>
      <c r="AJ406" s="699"/>
      <c r="AK406" s="699"/>
      <c r="AL406" s="699"/>
      <c r="AM406" s="699"/>
      <c r="AN406" s="699"/>
      <c r="AO406" s="699"/>
      <c r="AP406" s="699"/>
      <c r="AQ406" s="699"/>
      <c r="AR406" s="699"/>
      <c r="AS406" s="699"/>
      <c r="AT406" s="699"/>
      <c r="AU406" s="699"/>
      <c r="AV406" s="700"/>
      <c r="AW406" s="353"/>
      <c r="AX406" s="353"/>
      <c r="AY406" s="353"/>
      <c r="AZ406" s="353"/>
      <c r="BA406" s="353"/>
      <c r="BB406" s="353"/>
      <c r="BC406" s="353"/>
      <c r="BD406" s="353"/>
      <c r="BE406" s="353"/>
      <c r="BF406" s="353"/>
      <c r="BG406" s="353"/>
      <c r="BH406" s="353"/>
      <c r="BI406" s="353"/>
      <c r="BJ406" s="353"/>
      <c r="BK406" s="353"/>
      <c r="BL406" s="353"/>
    </row>
    <row r="407" spans="1:64" ht="14.45" customHeight="1" thickBot="1">
      <c r="A407" s="737"/>
      <c r="B407" s="257">
        <v>0</v>
      </c>
      <c r="C407" s="38" t="s">
        <v>126</v>
      </c>
      <c r="D407" s="52" t="str">
        <f t="shared" ref="D407:AV407" si="26">IF(D405*D406=0,"",(D405*D406))</f>
        <v/>
      </c>
      <c r="E407" s="52" t="str">
        <f t="shared" si="26"/>
        <v/>
      </c>
      <c r="F407" s="52" t="str">
        <f t="shared" si="26"/>
        <v/>
      </c>
      <c r="G407" s="52" t="str">
        <f t="shared" si="26"/>
        <v/>
      </c>
      <c r="H407" s="52" t="str">
        <f t="shared" si="26"/>
        <v/>
      </c>
      <c r="I407" s="52" t="str">
        <f t="shared" si="26"/>
        <v/>
      </c>
      <c r="J407" s="52" t="str">
        <f t="shared" si="26"/>
        <v/>
      </c>
      <c r="K407" s="52" t="str">
        <f t="shared" si="26"/>
        <v/>
      </c>
      <c r="L407" s="52" t="str">
        <f t="shared" si="26"/>
        <v/>
      </c>
      <c r="M407" s="52" t="str">
        <f t="shared" si="26"/>
        <v/>
      </c>
      <c r="N407" s="52" t="str">
        <f t="shared" si="26"/>
        <v/>
      </c>
      <c r="O407" s="52" t="str">
        <f t="shared" si="26"/>
        <v/>
      </c>
      <c r="P407" s="52" t="str">
        <f t="shared" si="26"/>
        <v/>
      </c>
      <c r="Q407" s="52" t="str">
        <f t="shared" si="26"/>
        <v/>
      </c>
      <c r="R407" s="52" t="str">
        <f t="shared" si="26"/>
        <v/>
      </c>
      <c r="S407" s="52" t="str">
        <f t="shared" si="26"/>
        <v/>
      </c>
      <c r="T407" s="52" t="str">
        <f t="shared" si="26"/>
        <v/>
      </c>
      <c r="U407" s="52" t="str">
        <f t="shared" si="26"/>
        <v/>
      </c>
      <c r="V407" s="52" t="str">
        <f t="shared" si="26"/>
        <v/>
      </c>
      <c r="W407" s="52" t="str">
        <f t="shared" si="26"/>
        <v/>
      </c>
      <c r="X407" s="52" t="str">
        <f t="shared" si="26"/>
        <v/>
      </c>
      <c r="Y407" s="52" t="str">
        <f t="shared" si="26"/>
        <v/>
      </c>
      <c r="Z407" s="65" t="str">
        <f t="shared" si="26"/>
        <v/>
      </c>
      <c r="AA407" s="66" t="str">
        <f t="shared" si="26"/>
        <v/>
      </c>
      <c r="AB407" s="66" t="str">
        <f t="shared" si="26"/>
        <v/>
      </c>
      <c r="AC407" s="66" t="str">
        <f t="shared" si="26"/>
        <v/>
      </c>
      <c r="AD407" s="66" t="str">
        <f t="shared" si="26"/>
        <v/>
      </c>
      <c r="AE407" s="66" t="str">
        <f t="shared" si="26"/>
        <v/>
      </c>
      <c r="AF407" s="66" t="str">
        <f t="shared" si="26"/>
        <v/>
      </c>
      <c r="AG407" s="66" t="str">
        <f t="shared" si="26"/>
        <v/>
      </c>
      <c r="AH407" s="66" t="str">
        <f t="shared" si="26"/>
        <v/>
      </c>
      <c r="AI407" s="66" t="str">
        <f t="shared" si="26"/>
        <v/>
      </c>
      <c r="AJ407" s="66" t="str">
        <f t="shared" si="26"/>
        <v/>
      </c>
      <c r="AK407" s="66" t="str">
        <f t="shared" si="26"/>
        <v/>
      </c>
      <c r="AL407" s="66" t="str">
        <f t="shared" si="26"/>
        <v/>
      </c>
      <c r="AM407" s="66" t="str">
        <f t="shared" si="26"/>
        <v/>
      </c>
      <c r="AN407" s="66" t="str">
        <f t="shared" si="26"/>
        <v/>
      </c>
      <c r="AO407" s="66" t="str">
        <f t="shared" si="26"/>
        <v/>
      </c>
      <c r="AP407" s="66" t="str">
        <f t="shared" si="26"/>
        <v/>
      </c>
      <c r="AQ407" s="66" t="str">
        <f t="shared" si="26"/>
        <v/>
      </c>
      <c r="AR407" s="66" t="str">
        <f t="shared" si="26"/>
        <v/>
      </c>
      <c r="AS407" s="66" t="str">
        <f t="shared" si="26"/>
        <v/>
      </c>
      <c r="AT407" s="66" t="str">
        <f t="shared" si="26"/>
        <v/>
      </c>
      <c r="AU407" s="66" t="str">
        <f t="shared" si="26"/>
        <v/>
      </c>
      <c r="AV407" s="67" t="str">
        <f t="shared" si="26"/>
        <v/>
      </c>
      <c r="AW407" s="353"/>
      <c r="AX407" s="353"/>
      <c r="AY407" s="353"/>
      <c r="AZ407" s="353"/>
      <c r="BA407" s="353"/>
      <c r="BB407" s="353"/>
      <c r="BC407" s="353"/>
      <c r="BD407" s="353"/>
      <c r="BE407" s="353"/>
      <c r="BF407" s="353"/>
      <c r="BG407" s="353"/>
      <c r="BH407" s="353"/>
      <c r="BI407" s="353"/>
      <c r="BJ407" s="353"/>
      <c r="BK407" s="353"/>
      <c r="BL407" s="353"/>
    </row>
    <row r="408" spans="1:64" ht="50.1" customHeight="1">
      <c r="A408" s="738" t="s">
        <v>3</v>
      </c>
      <c r="B408" s="258"/>
      <c r="C408" s="41" t="s">
        <v>124</v>
      </c>
      <c r="D408" s="701"/>
      <c r="E408" s="702"/>
      <c r="F408" s="702"/>
      <c r="G408" s="702"/>
      <c r="H408" s="702"/>
      <c r="I408" s="702"/>
      <c r="J408" s="702"/>
      <c r="K408" s="702"/>
      <c r="L408" s="702"/>
      <c r="M408" s="702"/>
      <c r="N408" s="702"/>
      <c r="O408" s="702"/>
      <c r="P408" s="702"/>
      <c r="Q408" s="702"/>
      <c r="R408" s="702"/>
      <c r="S408" s="702"/>
      <c r="T408" s="702"/>
      <c r="U408" s="702"/>
      <c r="V408" s="702"/>
      <c r="W408" s="702"/>
      <c r="X408" s="702"/>
      <c r="Y408" s="702"/>
      <c r="Z408" s="698"/>
      <c r="AA408" s="699"/>
      <c r="AB408" s="699"/>
      <c r="AC408" s="699"/>
      <c r="AD408" s="699"/>
      <c r="AE408" s="699"/>
      <c r="AF408" s="699"/>
      <c r="AG408" s="699"/>
      <c r="AH408" s="699"/>
      <c r="AI408" s="699"/>
      <c r="AJ408" s="699"/>
      <c r="AK408" s="699"/>
      <c r="AL408" s="699"/>
      <c r="AM408" s="699"/>
      <c r="AN408" s="699"/>
      <c r="AO408" s="699"/>
      <c r="AP408" s="699"/>
      <c r="AQ408" s="699"/>
      <c r="AR408" s="699"/>
      <c r="AS408" s="699"/>
      <c r="AT408" s="699"/>
      <c r="AU408" s="699"/>
      <c r="AV408" s="700"/>
      <c r="AW408" s="353"/>
      <c r="AX408" s="353"/>
      <c r="AY408" s="353"/>
      <c r="AZ408" s="353"/>
      <c r="BA408" s="353"/>
      <c r="BB408" s="353"/>
      <c r="BC408" s="353"/>
      <c r="BD408" s="353"/>
      <c r="BE408" s="353"/>
      <c r="BF408" s="353"/>
      <c r="BG408" s="353"/>
      <c r="BH408" s="353"/>
      <c r="BI408" s="353"/>
      <c r="BJ408" s="353"/>
      <c r="BK408" s="353"/>
      <c r="BL408" s="353"/>
    </row>
    <row r="409" spans="1:64" ht="14.45" customHeight="1">
      <c r="A409" s="738"/>
      <c r="B409" s="259"/>
      <c r="C409" s="37" t="s">
        <v>125</v>
      </c>
      <c r="D409" s="697"/>
      <c r="E409" s="697"/>
      <c r="F409" s="697"/>
      <c r="G409" s="697"/>
      <c r="H409" s="697"/>
      <c r="I409" s="697"/>
      <c r="J409" s="697"/>
      <c r="K409" s="697"/>
      <c r="L409" s="697"/>
      <c r="M409" s="697"/>
      <c r="N409" s="697"/>
      <c r="O409" s="697"/>
      <c r="P409" s="697"/>
      <c r="Q409" s="697"/>
      <c r="R409" s="697"/>
      <c r="S409" s="697"/>
      <c r="T409" s="697"/>
      <c r="U409" s="697"/>
      <c r="V409" s="697"/>
      <c r="W409" s="697"/>
      <c r="X409" s="697"/>
      <c r="Y409" s="697"/>
      <c r="Z409" s="698"/>
      <c r="AA409" s="699"/>
      <c r="AB409" s="699"/>
      <c r="AC409" s="699"/>
      <c r="AD409" s="699"/>
      <c r="AE409" s="699"/>
      <c r="AF409" s="699"/>
      <c r="AG409" s="699"/>
      <c r="AH409" s="699"/>
      <c r="AI409" s="699"/>
      <c r="AJ409" s="699"/>
      <c r="AK409" s="699"/>
      <c r="AL409" s="699"/>
      <c r="AM409" s="699"/>
      <c r="AN409" s="699"/>
      <c r="AO409" s="699"/>
      <c r="AP409" s="699"/>
      <c r="AQ409" s="699"/>
      <c r="AR409" s="699"/>
      <c r="AS409" s="699"/>
      <c r="AT409" s="699"/>
      <c r="AU409" s="699"/>
      <c r="AV409" s="700"/>
      <c r="AW409" s="353"/>
      <c r="AX409" s="353"/>
      <c r="AY409" s="353"/>
      <c r="AZ409" s="353"/>
      <c r="BA409" s="353"/>
      <c r="BB409" s="353"/>
      <c r="BC409" s="353"/>
      <c r="BD409" s="353"/>
      <c r="BE409" s="353"/>
      <c r="BF409" s="353"/>
      <c r="BG409" s="353"/>
      <c r="BH409" s="353"/>
      <c r="BI409" s="353"/>
      <c r="BJ409" s="353"/>
      <c r="BK409" s="353"/>
      <c r="BL409" s="353"/>
    </row>
    <row r="410" spans="1:64" ht="14.45" customHeight="1">
      <c r="A410" s="738"/>
      <c r="B410" s="259"/>
      <c r="C410" s="37" t="s">
        <v>9</v>
      </c>
      <c r="D410" s="697"/>
      <c r="E410" s="697"/>
      <c r="F410" s="697"/>
      <c r="G410" s="697"/>
      <c r="H410" s="697"/>
      <c r="I410" s="697"/>
      <c r="J410" s="697"/>
      <c r="K410" s="697"/>
      <c r="L410" s="697"/>
      <c r="M410" s="697"/>
      <c r="N410" s="697"/>
      <c r="O410" s="697"/>
      <c r="P410" s="697"/>
      <c r="Q410" s="697"/>
      <c r="R410" s="697"/>
      <c r="S410" s="697"/>
      <c r="T410" s="697"/>
      <c r="U410" s="697"/>
      <c r="V410" s="697"/>
      <c r="W410" s="697"/>
      <c r="X410" s="697"/>
      <c r="Y410" s="697"/>
      <c r="Z410" s="698"/>
      <c r="AA410" s="699"/>
      <c r="AB410" s="699"/>
      <c r="AC410" s="699"/>
      <c r="AD410" s="699"/>
      <c r="AE410" s="699"/>
      <c r="AF410" s="699"/>
      <c r="AG410" s="699"/>
      <c r="AH410" s="699"/>
      <c r="AI410" s="699"/>
      <c r="AJ410" s="699"/>
      <c r="AK410" s="699"/>
      <c r="AL410" s="699"/>
      <c r="AM410" s="699"/>
      <c r="AN410" s="699"/>
      <c r="AO410" s="699"/>
      <c r="AP410" s="699"/>
      <c r="AQ410" s="699"/>
      <c r="AR410" s="699"/>
      <c r="AS410" s="699"/>
      <c r="AT410" s="699"/>
      <c r="AU410" s="699"/>
      <c r="AV410" s="700"/>
      <c r="AW410" s="353"/>
      <c r="AX410" s="353"/>
      <c r="AY410" s="353"/>
      <c r="AZ410" s="353"/>
      <c r="BA410" s="353"/>
      <c r="BB410" s="353"/>
      <c r="BC410" s="353"/>
      <c r="BD410" s="353"/>
      <c r="BE410" s="353"/>
      <c r="BF410" s="353"/>
      <c r="BG410" s="353"/>
      <c r="BH410" s="353"/>
      <c r="BI410" s="353"/>
      <c r="BJ410" s="353"/>
      <c r="BK410" s="353"/>
      <c r="BL410" s="353"/>
    </row>
    <row r="411" spans="1:64" ht="14.45" customHeight="1" thickBot="1">
      <c r="A411" s="738"/>
      <c r="B411" s="260">
        <v>0</v>
      </c>
      <c r="C411" s="40" t="s">
        <v>126</v>
      </c>
      <c r="D411" s="51" t="s">
        <v>429</v>
      </c>
      <c r="E411" s="51" t="str">
        <f t="shared" ref="E411:AV411" si="27">IF(E409*E410=0,"",(E409*E410))</f>
        <v/>
      </c>
      <c r="F411" s="51" t="str">
        <f t="shared" si="27"/>
        <v/>
      </c>
      <c r="G411" s="51" t="str">
        <f t="shared" si="27"/>
        <v/>
      </c>
      <c r="H411" s="51" t="str">
        <f t="shared" si="27"/>
        <v/>
      </c>
      <c r="I411" s="51" t="str">
        <f t="shared" si="27"/>
        <v/>
      </c>
      <c r="J411" s="51" t="str">
        <f t="shared" si="27"/>
        <v/>
      </c>
      <c r="K411" s="51" t="str">
        <f t="shared" si="27"/>
        <v/>
      </c>
      <c r="L411" s="51" t="str">
        <f t="shared" si="27"/>
        <v/>
      </c>
      <c r="M411" s="51" t="str">
        <f t="shared" si="27"/>
        <v/>
      </c>
      <c r="N411" s="51" t="str">
        <f t="shared" si="27"/>
        <v/>
      </c>
      <c r="O411" s="51" t="str">
        <f t="shared" si="27"/>
        <v/>
      </c>
      <c r="P411" s="51" t="str">
        <f t="shared" si="27"/>
        <v/>
      </c>
      <c r="Q411" s="51" t="str">
        <f t="shared" si="27"/>
        <v/>
      </c>
      <c r="R411" s="51" t="str">
        <f t="shared" si="27"/>
        <v/>
      </c>
      <c r="S411" s="51" t="str">
        <f t="shared" si="27"/>
        <v/>
      </c>
      <c r="T411" s="51" t="str">
        <f t="shared" si="27"/>
        <v/>
      </c>
      <c r="U411" s="51" t="str">
        <f t="shared" si="27"/>
        <v/>
      </c>
      <c r="V411" s="51" t="str">
        <f t="shared" si="27"/>
        <v/>
      </c>
      <c r="W411" s="51" t="str">
        <f t="shared" si="27"/>
        <v/>
      </c>
      <c r="X411" s="51" t="str">
        <f t="shared" si="27"/>
        <v/>
      </c>
      <c r="Y411" s="51" t="str">
        <f t="shared" si="27"/>
        <v/>
      </c>
      <c r="Z411" s="65" t="str">
        <f t="shared" si="27"/>
        <v/>
      </c>
      <c r="AA411" s="66" t="str">
        <f t="shared" si="27"/>
        <v/>
      </c>
      <c r="AB411" s="66" t="str">
        <f t="shared" si="27"/>
        <v/>
      </c>
      <c r="AC411" s="66" t="str">
        <f t="shared" si="27"/>
        <v/>
      </c>
      <c r="AD411" s="66" t="str">
        <f t="shared" si="27"/>
        <v/>
      </c>
      <c r="AE411" s="66" t="str">
        <f t="shared" si="27"/>
        <v/>
      </c>
      <c r="AF411" s="66" t="str">
        <f t="shared" si="27"/>
        <v/>
      </c>
      <c r="AG411" s="66" t="str">
        <f t="shared" si="27"/>
        <v/>
      </c>
      <c r="AH411" s="66" t="str">
        <f t="shared" si="27"/>
        <v/>
      </c>
      <c r="AI411" s="66" t="str">
        <f t="shared" si="27"/>
        <v/>
      </c>
      <c r="AJ411" s="66" t="str">
        <f t="shared" si="27"/>
        <v/>
      </c>
      <c r="AK411" s="66" t="str">
        <f t="shared" si="27"/>
        <v/>
      </c>
      <c r="AL411" s="66" t="str">
        <f t="shared" si="27"/>
        <v/>
      </c>
      <c r="AM411" s="66" t="str">
        <f t="shared" si="27"/>
        <v/>
      </c>
      <c r="AN411" s="66" t="str">
        <f t="shared" si="27"/>
        <v/>
      </c>
      <c r="AO411" s="66" t="str">
        <f t="shared" si="27"/>
        <v/>
      </c>
      <c r="AP411" s="66" t="str">
        <f t="shared" si="27"/>
        <v/>
      </c>
      <c r="AQ411" s="66" t="str">
        <f t="shared" si="27"/>
        <v/>
      </c>
      <c r="AR411" s="66" t="str">
        <f t="shared" si="27"/>
        <v/>
      </c>
      <c r="AS411" s="66" t="str">
        <f t="shared" si="27"/>
        <v/>
      </c>
      <c r="AT411" s="66" t="str">
        <f t="shared" si="27"/>
        <v/>
      </c>
      <c r="AU411" s="66" t="str">
        <f t="shared" si="27"/>
        <v/>
      </c>
      <c r="AV411" s="67" t="str">
        <f t="shared" si="27"/>
        <v/>
      </c>
      <c r="AW411" s="353"/>
      <c r="AX411" s="353"/>
      <c r="AY411" s="353"/>
      <c r="AZ411" s="353"/>
      <c r="BA411" s="353"/>
      <c r="BB411" s="353"/>
      <c r="BC411" s="353"/>
      <c r="BD411" s="353"/>
      <c r="BE411" s="353"/>
      <c r="BF411" s="353"/>
      <c r="BG411" s="353"/>
      <c r="BH411" s="353"/>
      <c r="BI411" s="353"/>
      <c r="BJ411" s="353"/>
      <c r="BK411" s="353"/>
      <c r="BL411" s="353"/>
    </row>
    <row r="412" spans="1:64" ht="50.1" customHeight="1" thickBot="1">
      <c r="A412" s="735" t="s">
        <v>56</v>
      </c>
      <c r="B412" s="258"/>
      <c r="C412" s="39" t="s">
        <v>124</v>
      </c>
      <c r="D412" s="693"/>
      <c r="E412" s="693"/>
      <c r="F412" s="693"/>
      <c r="G412" s="693"/>
      <c r="H412" s="693"/>
      <c r="I412" s="693"/>
      <c r="J412" s="693"/>
      <c r="K412" s="693"/>
      <c r="L412" s="693"/>
      <c r="M412" s="693"/>
      <c r="N412" s="693"/>
      <c r="O412" s="693"/>
      <c r="P412" s="693"/>
      <c r="Q412" s="693"/>
      <c r="R412" s="693"/>
      <c r="S412" s="693"/>
      <c r="T412" s="693"/>
      <c r="U412" s="693"/>
      <c r="V412" s="693"/>
      <c r="W412" s="693"/>
      <c r="X412" s="693"/>
      <c r="Y412" s="693"/>
      <c r="Z412" s="698"/>
      <c r="AA412" s="699"/>
      <c r="AB412" s="699"/>
      <c r="AC412" s="699"/>
      <c r="AD412" s="699"/>
      <c r="AE412" s="699"/>
      <c r="AF412" s="699"/>
      <c r="AG412" s="699"/>
      <c r="AH412" s="699"/>
      <c r="AI412" s="699"/>
      <c r="AJ412" s="699"/>
      <c r="AK412" s="699"/>
      <c r="AL412" s="699"/>
      <c r="AM412" s="699"/>
      <c r="AN412" s="699"/>
      <c r="AO412" s="699"/>
      <c r="AP412" s="699"/>
      <c r="AQ412" s="699"/>
      <c r="AR412" s="699"/>
      <c r="AS412" s="699"/>
      <c r="AT412" s="699"/>
      <c r="AU412" s="699"/>
      <c r="AV412" s="700"/>
      <c r="AW412" s="353"/>
      <c r="AX412" s="353"/>
      <c r="AY412" s="353"/>
      <c r="AZ412" s="353"/>
      <c r="BA412" s="353"/>
      <c r="BB412" s="353"/>
      <c r="BC412" s="353"/>
      <c r="BD412" s="353"/>
      <c r="BE412" s="353"/>
      <c r="BF412" s="353"/>
      <c r="BG412" s="353"/>
      <c r="BH412" s="353"/>
      <c r="BI412" s="353"/>
      <c r="BJ412" s="353"/>
      <c r="BK412" s="353"/>
      <c r="BL412" s="353"/>
    </row>
    <row r="413" spans="1:64" ht="14.45" customHeight="1" thickBot="1">
      <c r="A413" s="735"/>
      <c r="B413" s="261">
        <v>0</v>
      </c>
      <c r="C413" s="38" t="s">
        <v>126</v>
      </c>
      <c r="D413" s="703"/>
      <c r="E413" s="703"/>
      <c r="F413" s="703"/>
      <c r="G413" s="703"/>
      <c r="H413" s="703"/>
      <c r="I413" s="703"/>
      <c r="J413" s="703"/>
      <c r="K413" s="703"/>
      <c r="L413" s="703"/>
      <c r="M413" s="703"/>
      <c r="N413" s="703"/>
      <c r="O413" s="703"/>
      <c r="P413" s="703"/>
      <c r="Q413" s="703"/>
      <c r="R413" s="703"/>
      <c r="S413" s="703"/>
      <c r="T413" s="703"/>
      <c r="U413" s="703"/>
      <c r="V413" s="703"/>
      <c r="W413" s="703"/>
      <c r="X413" s="703"/>
      <c r="Y413" s="703"/>
      <c r="Z413" s="698"/>
      <c r="AA413" s="699"/>
      <c r="AB413" s="699"/>
      <c r="AC413" s="699"/>
      <c r="AD413" s="699"/>
      <c r="AE413" s="699"/>
      <c r="AF413" s="699"/>
      <c r="AG413" s="699"/>
      <c r="AH413" s="699"/>
      <c r="AI413" s="699"/>
      <c r="AJ413" s="699"/>
      <c r="AK413" s="699"/>
      <c r="AL413" s="699"/>
      <c r="AM413" s="699"/>
      <c r="AN413" s="699"/>
      <c r="AO413" s="699"/>
      <c r="AP413" s="699"/>
      <c r="AQ413" s="699"/>
      <c r="AR413" s="699"/>
      <c r="AS413" s="699"/>
      <c r="AT413" s="699"/>
      <c r="AU413" s="699"/>
      <c r="AV413" s="700"/>
      <c r="AW413" s="353"/>
      <c r="AX413" s="353"/>
      <c r="AY413" s="353"/>
      <c r="AZ413" s="353"/>
      <c r="BA413" s="353"/>
      <c r="BB413" s="353"/>
      <c r="BC413" s="353"/>
      <c r="BD413" s="353"/>
      <c r="BE413" s="353"/>
      <c r="BF413" s="353"/>
      <c r="BG413" s="353"/>
      <c r="BH413" s="353"/>
      <c r="BI413" s="353"/>
      <c r="BJ413" s="353"/>
      <c r="BK413" s="353"/>
      <c r="BL413" s="353"/>
    </row>
    <row r="414" spans="1:64" ht="50.1" customHeight="1" thickBot="1">
      <c r="A414" s="735" t="s">
        <v>24</v>
      </c>
      <c r="B414" s="258"/>
      <c r="C414" s="39" t="s">
        <v>124</v>
      </c>
      <c r="D414" s="693"/>
      <c r="E414" s="693"/>
      <c r="F414" s="693"/>
      <c r="G414" s="693"/>
      <c r="H414" s="693"/>
      <c r="I414" s="693"/>
      <c r="J414" s="693"/>
      <c r="K414" s="693"/>
      <c r="L414" s="693"/>
      <c r="M414" s="693"/>
      <c r="N414" s="693"/>
      <c r="O414" s="693"/>
      <c r="P414" s="693"/>
      <c r="Q414" s="693"/>
      <c r="R414" s="693"/>
      <c r="S414" s="693"/>
      <c r="T414" s="693"/>
      <c r="U414" s="693"/>
      <c r="V414" s="693"/>
      <c r="W414" s="693"/>
      <c r="X414" s="693"/>
      <c r="Y414" s="693"/>
      <c r="Z414" s="698"/>
      <c r="AA414" s="699"/>
      <c r="AB414" s="699"/>
      <c r="AC414" s="699"/>
      <c r="AD414" s="699"/>
      <c r="AE414" s="699"/>
      <c r="AF414" s="699"/>
      <c r="AG414" s="699"/>
      <c r="AH414" s="699"/>
      <c r="AI414" s="699"/>
      <c r="AJ414" s="699"/>
      <c r="AK414" s="699"/>
      <c r="AL414" s="699"/>
      <c r="AM414" s="699"/>
      <c r="AN414" s="699"/>
      <c r="AO414" s="699"/>
      <c r="AP414" s="699"/>
      <c r="AQ414" s="699"/>
      <c r="AR414" s="699"/>
      <c r="AS414" s="699"/>
      <c r="AT414" s="699"/>
      <c r="AU414" s="699"/>
      <c r="AV414" s="700"/>
      <c r="AW414" s="353"/>
      <c r="AX414" s="353"/>
      <c r="AY414" s="353"/>
      <c r="AZ414" s="353"/>
      <c r="BA414" s="353"/>
      <c r="BB414" s="353"/>
      <c r="BC414" s="353"/>
      <c r="BD414" s="353"/>
      <c r="BE414" s="353"/>
      <c r="BF414" s="353"/>
      <c r="BG414" s="353"/>
      <c r="BH414" s="353"/>
      <c r="BI414" s="353"/>
      <c r="BJ414" s="353"/>
      <c r="BK414" s="353"/>
      <c r="BL414" s="353"/>
    </row>
    <row r="415" spans="1:64" ht="14.45" customHeight="1" thickBot="1">
      <c r="A415" s="735"/>
      <c r="B415" s="261">
        <v>0</v>
      </c>
      <c r="C415" s="40" t="s">
        <v>126</v>
      </c>
      <c r="D415" s="703"/>
      <c r="E415" s="703"/>
      <c r="F415" s="703"/>
      <c r="G415" s="703"/>
      <c r="H415" s="703"/>
      <c r="I415" s="703"/>
      <c r="J415" s="703"/>
      <c r="K415" s="703"/>
      <c r="L415" s="703"/>
      <c r="M415" s="703"/>
      <c r="N415" s="703"/>
      <c r="O415" s="703"/>
      <c r="P415" s="703"/>
      <c r="Q415" s="703"/>
      <c r="R415" s="703"/>
      <c r="S415" s="703"/>
      <c r="T415" s="703"/>
      <c r="U415" s="703"/>
      <c r="V415" s="703"/>
      <c r="W415" s="703"/>
      <c r="X415" s="703"/>
      <c r="Y415" s="703"/>
      <c r="Z415" s="698"/>
      <c r="AA415" s="699"/>
      <c r="AB415" s="699"/>
      <c r="AC415" s="699"/>
      <c r="AD415" s="699"/>
      <c r="AE415" s="699"/>
      <c r="AF415" s="699"/>
      <c r="AG415" s="699"/>
      <c r="AH415" s="699"/>
      <c r="AI415" s="699"/>
      <c r="AJ415" s="699"/>
      <c r="AK415" s="699"/>
      <c r="AL415" s="699"/>
      <c r="AM415" s="699"/>
      <c r="AN415" s="699"/>
      <c r="AO415" s="699"/>
      <c r="AP415" s="699"/>
      <c r="AQ415" s="699"/>
      <c r="AR415" s="699"/>
      <c r="AS415" s="699"/>
      <c r="AT415" s="699"/>
      <c r="AU415" s="699"/>
      <c r="AV415" s="700"/>
      <c r="AW415" s="353"/>
      <c r="AX415" s="353"/>
      <c r="AY415" s="353"/>
      <c r="AZ415" s="353"/>
      <c r="BA415" s="353"/>
      <c r="BB415" s="353"/>
      <c r="BC415" s="353"/>
      <c r="BD415" s="353"/>
      <c r="BE415" s="353"/>
      <c r="BF415" s="353"/>
      <c r="BG415" s="353"/>
      <c r="BH415" s="353"/>
      <c r="BI415" s="353"/>
      <c r="BJ415" s="353"/>
      <c r="BK415" s="353"/>
      <c r="BL415" s="353"/>
    </row>
    <row r="416" spans="1:64" ht="50.1" customHeight="1">
      <c r="A416" s="736" t="s">
        <v>149</v>
      </c>
      <c r="B416" s="258"/>
      <c r="C416" s="39" t="s">
        <v>173</v>
      </c>
      <c r="D416" s="704"/>
      <c r="E416" s="704"/>
      <c r="F416" s="704"/>
      <c r="G416" s="704"/>
      <c r="H416" s="704"/>
      <c r="I416" s="704"/>
      <c r="J416" s="704"/>
      <c r="K416" s="704"/>
      <c r="L416" s="704"/>
      <c r="M416" s="704"/>
      <c r="N416" s="704"/>
      <c r="O416" s="704"/>
      <c r="P416" s="704"/>
      <c r="Q416" s="704"/>
      <c r="R416" s="704"/>
      <c r="S416" s="704"/>
      <c r="T416" s="704"/>
      <c r="U416" s="704"/>
      <c r="V416" s="704"/>
      <c r="W416" s="704"/>
      <c r="X416" s="704"/>
      <c r="Y416" s="704"/>
      <c r="Z416" s="705"/>
      <c r="AA416" s="706"/>
      <c r="AB416" s="706"/>
      <c r="AC416" s="706"/>
      <c r="AD416" s="706"/>
      <c r="AE416" s="706"/>
      <c r="AF416" s="706"/>
      <c r="AG416" s="706"/>
      <c r="AH416" s="706"/>
      <c r="AI416" s="706"/>
      <c r="AJ416" s="706"/>
      <c r="AK416" s="706"/>
      <c r="AL416" s="706"/>
      <c r="AM416" s="706"/>
      <c r="AN416" s="706"/>
      <c r="AO416" s="706"/>
      <c r="AP416" s="706"/>
      <c r="AQ416" s="706"/>
      <c r="AR416" s="706"/>
      <c r="AS416" s="706"/>
      <c r="AT416" s="706"/>
      <c r="AU416" s="706"/>
      <c r="AV416" s="707"/>
      <c r="AW416" s="353"/>
      <c r="AX416" s="353"/>
      <c r="AY416" s="353"/>
      <c r="AZ416" s="353"/>
      <c r="BA416" s="353"/>
      <c r="BB416" s="353"/>
      <c r="BC416" s="353"/>
      <c r="BD416" s="353"/>
      <c r="BE416" s="353"/>
      <c r="BF416" s="353"/>
      <c r="BG416" s="353"/>
      <c r="BH416" s="353"/>
      <c r="BI416" s="353"/>
      <c r="BJ416" s="353"/>
      <c r="BK416" s="353"/>
      <c r="BL416" s="353"/>
    </row>
    <row r="417" spans="1:64" ht="14.45" customHeight="1" thickBot="1">
      <c r="A417" s="737"/>
      <c r="B417" s="260">
        <v>0</v>
      </c>
      <c r="C417" s="76" t="s">
        <v>149</v>
      </c>
      <c r="D417" s="708"/>
      <c r="E417" s="708"/>
      <c r="F417" s="708"/>
      <c r="G417" s="708"/>
      <c r="H417" s="708"/>
      <c r="I417" s="708"/>
      <c r="J417" s="708"/>
      <c r="K417" s="708"/>
      <c r="L417" s="708"/>
      <c r="M417" s="708"/>
      <c r="N417" s="708"/>
      <c r="O417" s="708"/>
      <c r="P417" s="708"/>
      <c r="Q417" s="708"/>
      <c r="R417" s="708"/>
      <c r="S417" s="708"/>
      <c r="T417" s="708"/>
      <c r="U417" s="708"/>
      <c r="V417" s="708"/>
      <c r="W417" s="708"/>
      <c r="X417" s="708"/>
      <c r="Y417" s="708"/>
      <c r="Z417" s="698"/>
      <c r="AA417" s="699"/>
      <c r="AB417" s="699"/>
      <c r="AC417" s="699"/>
      <c r="AD417" s="699"/>
      <c r="AE417" s="699"/>
      <c r="AF417" s="699"/>
      <c r="AG417" s="699"/>
      <c r="AH417" s="699"/>
      <c r="AI417" s="699"/>
      <c r="AJ417" s="699"/>
      <c r="AK417" s="699"/>
      <c r="AL417" s="699"/>
      <c r="AM417" s="699"/>
      <c r="AN417" s="699"/>
      <c r="AO417" s="699"/>
      <c r="AP417" s="699"/>
      <c r="AQ417" s="699"/>
      <c r="AR417" s="699"/>
      <c r="AS417" s="699"/>
      <c r="AT417" s="699"/>
      <c r="AU417" s="699"/>
      <c r="AV417" s="700"/>
      <c r="AW417" s="353"/>
      <c r="AX417" s="353"/>
      <c r="AY417" s="353"/>
      <c r="AZ417" s="353"/>
      <c r="BA417" s="353"/>
      <c r="BB417" s="353"/>
      <c r="BC417" s="353"/>
      <c r="BD417" s="353"/>
      <c r="BE417" s="353"/>
      <c r="BF417" s="353"/>
      <c r="BG417" s="353"/>
      <c r="BH417" s="353"/>
      <c r="BI417" s="353"/>
      <c r="BJ417" s="353"/>
      <c r="BK417" s="353"/>
      <c r="BL417" s="353"/>
    </row>
    <row r="418" spans="1:64" ht="50.1" customHeight="1">
      <c r="A418" s="736" t="s">
        <v>10</v>
      </c>
      <c r="B418" s="258"/>
      <c r="C418" s="74" t="s">
        <v>124</v>
      </c>
      <c r="D418" s="704"/>
      <c r="E418" s="704"/>
      <c r="F418" s="704"/>
      <c r="G418" s="704"/>
      <c r="H418" s="704"/>
      <c r="I418" s="704"/>
      <c r="J418" s="704"/>
      <c r="K418" s="704"/>
      <c r="L418" s="704"/>
      <c r="M418" s="704"/>
      <c r="N418" s="704"/>
      <c r="O418" s="704"/>
      <c r="P418" s="704"/>
      <c r="Q418" s="704"/>
      <c r="R418" s="704"/>
      <c r="S418" s="704"/>
      <c r="T418" s="704"/>
      <c r="U418" s="704"/>
      <c r="V418" s="704"/>
      <c r="W418" s="704"/>
      <c r="X418" s="704"/>
      <c r="Y418" s="704"/>
      <c r="Z418" s="705"/>
      <c r="AA418" s="706"/>
      <c r="AB418" s="706"/>
      <c r="AC418" s="706"/>
      <c r="AD418" s="706"/>
      <c r="AE418" s="706"/>
      <c r="AF418" s="706"/>
      <c r="AG418" s="706"/>
      <c r="AH418" s="706"/>
      <c r="AI418" s="706"/>
      <c r="AJ418" s="706"/>
      <c r="AK418" s="706"/>
      <c r="AL418" s="706"/>
      <c r="AM418" s="706"/>
      <c r="AN418" s="706"/>
      <c r="AO418" s="706"/>
      <c r="AP418" s="706"/>
      <c r="AQ418" s="706"/>
      <c r="AR418" s="706"/>
      <c r="AS418" s="706"/>
      <c r="AT418" s="706"/>
      <c r="AU418" s="706"/>
      <c r="AV418" s="707"/>
      <c r="AW418" s="353"/>
      <c r="AX418" s="353"/>
      <c r="AY418" s="353"/>
      <c r="AZ418" s="353"/>
      <c r="BA418" s="353"/>
      <c r="BB418" s="353"/>
      <c r="BC418" s="353"/>
      <c r="BD418" s="353"/>
      <c r="BE418" s="353"/>
      <c r="BF418" s="353"/>
      <c r="BG418" s="353"/>
      <c r="BH418" s="353"/>
      <c r="BI418" s="353"/>
      <c r="BJ418" s="353"/>
      <c r="BK418" s="353"/>
      <c r="BL418" s="353"/>
    </row>
    <row r="419" spans="1:64" ht="14.45" customHeight="1" thickBot="1">
      <c r="A419" s="737"/>
      <c r="B419" s="260">
        <v>0</v>
      </c>
      <c r="C419" s="38" t="s">
        <v>126</v>
      </c>
      <c r="D419" s="709"/>
      <c r="E419" s="709"/>
      <c r="F419" s="709"/>
      <c r="G419" s="709"/>
      <c r="H419" s="709"/>
      <c r="I419" s="709"/>
      <c r="J419" s="709"/>
      <c r="K419" s="709"/>
      <c r="L419" s="709"/>
      <c r="M419" s="709"/>
      <c r="N419" s="709"/>
      <c r="O419" s="709"/>
      <c r="P419" s="709"/>
      <c r="Q419" s="709"/>
      <c r="R419" s="709"/>
      <c r="S419" s="709"/>
      <c r="T419" s="709"/>
      <c r="U419" s="709"/>
      <c r="V419" s="709"/>
      <c r="W419" s="709"/>
      <c r="X419" s="709"/>
      <c r="Y419" s="709"/>
      <c r="Z419" s="698"/>
      <c r="AA419" s="699"/>
      <c r="AB419" s="699"/>
      <c r="AC419" s="699"/>
      <c r="AD419" s="699"/>
      <c r="AE419" s="699"/>
      <c r="AF419" s="699"/>
      <c r="AG419" s="699"/>
      <c r="AH419" s="699"/>
      <c r="AI419" s="699"/>
      <c r="AJ419" s="699"/>
      <c r="AK419" s="699"/>
      <c r="AL419" s="699"/>
      <c r="AM419" s="699"/>
      <c r="AN419" s="699"/>
      <c r="AO419" s="699"/>
      <c r="AP419" s="699"/>
      <c r="AQ419" s="699"/>
      <c r="AR419" s="699"/>
      <c r="AS419" s="699"/>
      <c r="AT419" s="699"/>
      <c r="AU419" s="699"/>
      <c r="AV419" s="700"/>
      <c r="AW419" s="353"/>
      <c r="AX419" s="353"/>
      <c r="AY419" s="353"/>
      <c r="AZ419" s="353"/>
      <c r="BA419" s="353"/>
      <c r="BB419" s="353"/>
      <c r="BC419" s="353"/>
      <c r="BD419" s="353"/>
      <c r="BE419" s="353"/>
      <c r="BF419" s="353"/>
      <c r="BG419" s="353"/>
      <c r="BH419" s="353"/>
      <c r="BI419" s="353"/>
      <c r="BJ419" s="353"/>
      <c r="BK419" s="353"/>
      <c r="BL419" s="353"/>
    </row>
    <row r="420" spans="1:64" ht="50.1" customHeight="1" thickBot="1">
      <c r="A420" s="735" t="s">
        <v>55</v>
      </c>
      <c r="B420" s="258"/>
      <c r="C420" s="41" t="s">
        <v>124</v>
      </c>
      <c r="D420" s="693"/>
      <c r="E420" s="693"/>
      <c r="F420" s="693"/>
      <c r="G420" s="693"/>
      <c r="H420" s="693"/>
      <c r="I420" s="693"/>
      <c r="J420" s="693"/>
      <c r="K420" s="693"/>
      <c r="L420" s="693"/>
      <c r="M420" s="693"/>
      <c r="N420" s="693"/>
      <c r="O420" s="693"/>
      <c r="P420" s="693"/>
      <c r="Q420" s="693"/>
      <c r="R420" s="693"/>
      <c r="S420" s="693"/>
      <c r="T420" s="693"/>
      <c r="U420" s="693"/>
      <c r="V420" s="693"/>
      <c r="W420" s="693"/>
      <c r="X420" s="693"/>
      <c r="Y420" s="693"/>
      <c r="Z420" s="698"/>
      <c r="AA420" s="699"/>
      <c r="AB420" s="699"/>
      <c r="AC420" s="699"/>
      <c r="AD420" s="699"/>
      <c r="AE420" s="699"/>
      <c r="AF420" s="699"/>
      <c r="AG420" s="699"/>
      <c r="AH420" s="699"/>
      <c r="AI420" s="699"/>
      <c r="AJ420" s="699"/>
      <c r="AK420" s="699"/>
      <c r="AL420" s="699"/>
      <c r="AM420" s="699"/>
      <c r="AN420" s="699"/>
      <c r="AO420" s="699"/>
      <c r="AP420" s="699"/>
      <c r="AQ420" s="699"/>
      <c r="AR420" s="699"/>
      <c r="AS420" s="699"/>
      <c r="AT420" s="699"/>
      <c r="AU420" s="699"/>
      <c r="AV420" s="700"/>
      <c r="AW420" s="353"/>
      <c r="AX420" s="353"/>
      <c r="AY420" s="353"/>
      <c r="AZ420" s="353"/>
      <c r="BA420" s="353"/>
      <c r="BB420" s="353"/>
      <c r="BC420" s="353"/>
      <c r="BD420" s="353"/>
      <c r="BE420" s="353"/>
      <c r="BF420" s="353"/>
      <c r="BG420" s="353"/>
      <c r="BH420" s="353"/>
      <c r="BI420" s="353"/>
      <c r="BJ420" s="353"/>
      <c r="BK420" s="353"/>
      <c r="BL420" s="353"/>
    </row>
    <row r="421" spans="1:64" ht="14.45" customHeight="1" thickBot="1">
      <c r="A421" s="735"/>
      <c r="B421" s="261">
        <v>0</v>
      </c>
      <c r="C421" s="38" t="s">
        <v>126</v>
      </c>
      <c r="D421" s="710"/>
      <c r="E421" s="703"/>
      <c r="F421" s="703"/>
      <c r="G421" s="703"/>
      <c r="H421" s="703"/>
      <c r="I421" s="703"/>
      <c r="J421" s="703"/>
      <c r="K421" s="703"/>
      <c r="L421" s="703"/>
      <c r="M421" s="703"/>
      <c r="N421" s="703"/>
      <c r="O421" s="703"/>
      <c r="P421" s="703"/>
      <c r="Q421" s="703"/>
      <c r="R421" s="703"/>
      <c r="S421" s="703"/>
      <c r="T421" s="703"/>
      <c r="U421" s="703"/>
      <c r="V421" s="703"/>
      <c r="W421" s="703"/>
      <c r="X421" s="703"/>
      <c r="Y421" s="703"/>
      <c r="Z421" s="711"/>
      <c r="AA421" s="712"/>
      <c r="AB421" s="712"/>
      <c r="AC421" s="712"/>
      <c r="AD421" s="712"/>
      <c r="AE421" s="712"/>
      <c r="AF421" s="712"/>
      <c r="AG421" s="712"/>
      <c r="AH421" s="712"/>
      <c r="AI421" s="712"/>
      <c r="AJ421" s="712"/>
      <c r="AK421" s="712"/>
      <c r="AL421" s="712"/>
      <c r="AM421" s="712"/>
      <c r="AN421" s="712"/>
      <c r="AO421" s="712"/>
      <c r="AP421" s="712"/>
      <c r="AQ421" s="712"/>
      <c r="AR421" s="712"/>
      <c r="AS421" s="712"/>
      <c r="AT421" s="712"/>
      <c r="AU421" s="712"/>
      <c r="AV421" s="713"/>
      <c r="AW421" s="353"/>
      <c r="AX421" s="353"/>
      <c r="AY421" s="353"/>
      <c r="AZ421" s="353"/>
      <c r="BA421" s="353"/>
      <c r="BB421" s="353"/>
      <c r="BC421" s="353"/>
      <c r="BD421" s="353"/>
      <c r="BE421" s="353"/>
      <c r="BF421" s="353"/>
      <c r="BG421" s="353"/>
      <c r="BH421" s="353"/>
      <c r="BI421" s="353"/>
      <c r="BJ421" s="353"/>
      <c r="BK421" s="353"/>
      <c r="BL421" s="353"/>
    </row>
    <row r="422" spans="1:64" ht="21.95" customHeight="1" thickBot="1">
      <c r="A422" s="200" t="s">
        <v>13</v>
      </c>
      <c r="B422" s="318">
        <f>SUM(B407,B411,B413,B415,B421)-B417-B419</f>
        <v>0</v>
      </c>
      <c r="C422" s="76"/>
      <c r="D422" s="353"/>
      <c r="E422" s="353"/>
      <c r="F422" s="353"/>
      <c r="G422" s="353"/>
      <c r="H422" s="353"/>
      <c r="I422" s="353"/>
      <c r="J422" s="353"/>
      <c r="K422" s="353"/>
      <c r="L422" s="353"/>
      <c r="M422" s="353"/>
      <c r="N422" s="353"/>
      <c r="O422" s="353"/>
      <c r="P422" s="353"/>
      <c r="Q422" s="353"/>
      <c r="R422" s="353"/>
      <c r="S422" s="353"/>
      <c r="T422" s="353"/>
      <c r="U422" s="353"/>
      <c r="V422" s="353"/>
      <c r="W422" s="353"/>
      <c r="X422" s="353"/>
      <c r="Y422" s="353"/>
      <c r="Z422" s="353"/>
      <c r="AA422" s="353"/>
      <c r="AB422" s="353"/>
      <c r="AC422" s="353"/>
      <c r="AD422" s="353"/>
      <c r="AE422" s="353"/>
      <c r="AF422" s="353"/>
      <c r="AG422" s="353"/>
      <c r="AH422" s="353"/>
      <c r="AI422" s="353"/>
      <c r="AJ422" s="353"/>
      <c r="AK422" s="353"/>
      <c r="AL422" s="353"/>
      <c r="AM422" s="353"/>
      <c r="AN422" s="353"/>
      <c r="AO422" s="353"/>
      <c r="AP422" s="353"/>
      <c r="AQ422" s="353"/>
      <c r="AR422" s="353"/>
      <c r="AS422" s="353"/>
      <c r="AT422" s="353"/>
      <c r="AU422" s="353"/>
      <c r="AV422" s="353"/>
      <c r="AW422" s="353"/>
      <c r="AX422" s="353"/>
      <c r="AY422" s="353"/>
      <c r="AZ422" s="353"/>
      <c r="BA422" s="353"/>
      <c r="BB422" s="353"/>
      <c r="BC422" s="353"/>
      <c r="BD422" s="353"/>
      <c r="BE422" s="353"/>
      <c r="BF422" s="353"/>
      <c r="BG422" s="353"/>
      <c r="BH422" s="353"/>
      <c r="BI422" s="353"/>
      <c r="BJ422" s="353"/>
      <c r="BK422" s="353"/>
      <c r="BL422" s="353"/>
    </row>
    <row r="423" spans="1:64" ht="30" customHeight="1" thickBot="1">
      <c r="A423" s="199" t="s">
        <v>217</v>
      </c>
      <c r="B423" s="714"/>
      <c r="C423" s="527">
        <f>IF(B423="",0,IF(D399="Forsknings- og videnformidlingsinstitution",IF(B422=0,0,B423/B422),IF(B407=0,0,B423/B407)))</f>
        <v>0</v>
      </c>
      <c r="D423" s="353"/>
      <c r="E423" s="353"/>
      <c r="F423" s="353"/>
      <c r="G423" s="353"/>
      <c r="H423" s="353"/>
      <c r="I423" s="353"/>
      <c r="J423" s="353"/>
      <c r="K423" s="353"/>
      <c r="L423" s="353"/>
      <c r="M423" s="353"/>
      <c r="N423" s="353"/>
      <c r="O423" s="353"/>
      <c r="P423" s="353"/>
      <c r="Q423" s="353"/>
      <c r="R423" s="353"/>
      <c r="S423" s="353"/>
      <c r="T423" s="353"/>
      <c r="U423" s="353"/>
      <c r="V423" s="353"/>
      <c r="W423" s="353"/>
      <c r="X423" s="353"/>
      <c r="Y423" s="353"/>
      <c r="Z423" s="353"/>
      <c r="AA423" s="353"/>
      <c r="AB423" s="353"/>
      <c r="AC423" s="353"/>
      <c r="AD423" s="353"/>
      <c r="AE423" s="353"/>
      <c r="AF423" s="353"/>
      <c r="AG423" s="353"/>
      <c r="AH423" s="353"/>
      <c r="AI423" s="353"/>
      <c r="AJ423" s="353"/>
      <c r="AK423" s="353"/>
      <c r="AL423" s="353"/>
      <c r="AM423" s="353"/>
      <c r="AN423" s="353"/>
      <c r="AO423" s="353"/>
      <c r="AP423" s="353"/>
      <c r="AQ423" s="353"/>
      <c r="AR423" s="353"/>
      <c r="AS423" s="353"/>
      <c r="AT423" s="353"/>
      <c r="AU423" s="353"/>
      <c r="AV423" s="353"/>
      <c r="AW423" s="353"/>
      <c r="AX423" s="353"/>
      <c r="AY423" s="353"/>
      <c r="AZ423" s="353"/>
      <c r="BA423" s="353"/>
      <c r="BB423" s="353"/>
      <c r="BC423" s="353"/>
      <c r="BD423" s="353"/>
      <c r="BE423" s="353"/>
      <c r="BF423" s="353"/>
      <c r="BG423" s="353"/>
      <c r="BH423" s="353"/>
      <c r="BI423" s="353"/>
      <c r="BJ423" s="353"/>
      <c r="BK423" s="353"/>
      <c r="BL423" s="353"/>
    </row>
    <row r="424" spans="1:64" ht="21.95" customHeight="1" thickBot="1">
      <c r="A424" s="253" t="s">
        <v>339</v>
      </c>
      <c r="B424" s="377">
        <f>SUM(B422:B423)</f>
        <v>0</v>
      </c>
      <c r="C424" s="254"/>
      <c r="D424" s="353"/>
      <c r="E424" s="353"/>
      <c r="F424" s="353"/>
      <c r="G424" s="353"/>
      <c r="H424" s="353"/>
      <c r="I424" s="353"/>
      <c r="J424" s="353"/>
      <c r="K424" s="353"/>
      <c r="L424" s="353"/>
      <c r="M424" s="353"/>
      <c r="N424" s="353"/>
      <c r="O424" s="353"/>
      <c r="P424" s="353"/>
      <c r="Q424" s="353"/>
      <c r="R424" s="353"/>
      <c r="S424" s="353"/>
      <c r="T424" s="353"/>
      <c r="U424" s="353"/>
      <c r="V424" s="353"/>
      <c r="W424" s="353"/>
      <c r="X424" s="353"/>
      <c r="Y424" s="353"/>
      <c r="Z424" s="353"/>
      <c r="AA424" s="353"/>
      <c r="AB424" s="353"/>
      <c r="AC424" s="353"/>
      <c r="AD424" s="353"/>
      <c r="AE424" s="353"/>
      <c r="AF424" s="353"/>
      <c r="AG424" s="353"/>
      <c r="AH424" s="353"/>
      <c r="AI424" s="353"/>
      <c r="AJ424" s="353"/>
      <c r="AK424" s="353"/>
      <c r="AL424" s="353"/>
      <c r="AM424" s="353"/>
      <c r="AN424" s="353"/>
      <c r="AO424" s="353"/>
      <c r="AP424" s="353"/>
      <c r="AQ424" s="353"/>
      <c r="AR424" s="353"/>
      <c r="AS424" s="353"/>
      <c r="AT424" s="353"/>
      <c r="AU424" s="353"/>
      <c r="AV424" s="353"/>
      <c r="AW424" s="353"/>
      <c r="AX424" s="353"/>
      <c r="AY424" s="353"/>
      <c r="AZ424" s="353"/>
      <c r="BA424" s="353"/>
      <c r="BB424" s="353"/>
      <c r="BC424" s="353"/>
      <c r="BD424" s="353"/>
      <c r="BE424" s="353"/>
      <c r="BF424" s="353"/>
      <c r="BG424" s="353"/>
      <c r="BH424" s="353"/>
      <c r="BI424" s="353"/>
      <c r="BJ424" s="353"/>
      <c r="BK424" s="353"/>
      <c r="BL424" s="353"/>
    </row>
    <row r="425" spans="1:64" ht="14.1" customHeight="1">
      <c r="A425" s="353"/>
      <c r="B425" s="353"/>
      <c r="C425" s="353"/>
      <c r="D425" s="353"/>
      <c r="E425" s="353"/>
      <c r="F425" s="353"/>
      <c r="G425" s="353"/>
      <c r="H425" s="353"/>
      <c r="I425" s="353"/>
      <c r="J425" s="353"/>
      <c r="K425" s="353"/>
      <c r="L425" s="353"/>
      <c r="M425" s="353"/>
      <c r="N425" s="353"/>
      <c r="O425" s="353"/>
      <c r="P425" s="353"/>
      <c r="Q425" s="353"/>
      <c r="R425" s="353"/>
      <c r="S425" s="353"/>
      <c r="T425" s="353"/>
      <c r="U425" s="353"/>
      <c r="V425" s="353"/>
      <c r="W425" s="353"/>
      <c r="X425" s="353"/>
      <c r="Y425" s="353"/>
      <c r="Z425" s="353"/>
      <c r="AA425" s="353"/>
      <c r="AB425" s="353"/>
      <c r="AC425" s="353"/>
      <c r="AD425" s="353"/>
      <c r="AE425" s="353"/>
      <c r="AF425" s="353"/>
      <c r="AG425" s="353"/>
      <c r="AH425" s="353"/>
      <c r="AI425" s="353"/>
      <c r="AJ425" s="353"/>
      <c r="AK425" s="353"/>
      <c r="AL425" s="353"/>
      <c r="AM425" s="353"/>
      <c r="AN425" s="353"/>
      <c r="AO425" s="353"/>
      <c r="AP425" s="353"/>
      <c r="AQ425" s="353"/>
      <c r="AR425" s="353"/>
      <c r="AS425" s="353"/>
      <c r="AT425" s="353"/>
      <c r="AU425" s="353"/>
      <c r="AV425" s="353"/>
      <c r="AW425" s="353"/>
      <c r="AX425" s="353"/>
      <c r="AY425" s="353"/>
      <c r="AZ425" s="353"/>
      <c r="BA425" s="353"/>
      <c r="BB425" s="353"/>
      <c r="BC425" s="353"/>
      <c r="BD425" s="353"/>
      <c r="BE425" s="353"/>
      <c r="BF425" s="353"/>
      <c r="BG425" s="353"/>
      <c r="BH425" s="353"/>
      <c r="BI425" s="353"/>
      <c r="BJ425" s="353"/>
      <c r="BK425" s="353"/>
      <c r="BL425" s="353"/>
    </row>
    <row r="426" spans="1:64" ht="14.1" customHeight="1" thickBot="1">
      <c r="A426" s="373"/>
      <c r="B426" s="373"/>
      <c r="C426" s="353"/>
      <c r="D426" s="353"/>
      <c r="E426" s="353"/>
      <c r="F426" s="353"/>
      <c r="G426" s="353"/>
      <c r="H426" s="353"/>
      <c r="I426" s="353"/>
      <c r="J426" s="353"/>
      <c r="K426" s="353"/>
      <c r="L426" s="353"/>
      <c r="M426" s="353"/>
      <c r="N426" s="353"/>
      <c r="O426" s="353"/>
      <c r="P426" s="353"/>
      <c r="Q426" s="353"/>
      <c r="R426" s="353"/>
      <c r="S426" s="353"/>
      <c r="T426" s="353"/>
      <c r="U426" s="353"/>
      <c r="V426" s="353"/>
      <c r="W426" s="353"/>
      <c r="X426" s="353"/>
      <c r="Y426" s="353"/>
      <c r="Z426" s="353"/>
      <c r="AA426" s="353"/>
      <c r="AB426" s="353"/>
      <c r="AC426" s="353"/>
      <c r="AD426" s="353"/>
      <c r="AE426" s="353"/>
      <c r="AF426" s="353"/>
      <c r="AG426" s="353"/>
      <c r="AH426" s="353"/>
      <c r="AI426" s="353"/>
      <c r="AJ426" s="353"/>
      <c r="AK426" s="353"/>
      <c r="AL426" s="353"/>
      <c r="AM426" s="353"/>
      <c r="AN426" s="353"/>
      <c r="AO426" s="353"/>
      <c r="AP426" s="353"/>
      <c r="AQ426" s="353"/>
      <c r="AR426" s="353"/>
      <c r="AS426" s="353"/>
      <c r="AT426" s="353"/>
      <c r="AU426" s="353"/>
      <c r="AV426" s="353"/>
      <c r="AW426" s="353"/>
      <c r="AX426" s="353"/>
      <c r="AY426" s="353"/>
      <c r="AZ426" s="353"/>
      <c r="BA426" s="353"/>
      <c r="BB426" s="353"/>
      <c r="BC426" s="353"/>
      <c r="BD426" s="353"/>
      <c r="BE426" s="353"/>
      <c r="BF426" s="353"/>
      <c r="BG426" s="353"/>
      <c r="BH426" s="353"/>
      <c r="BI426" s="353"/>
      <c r="BJ426" s="353"/>
      <c r="BK426" s="353"/>
      <c r="BL426" s="353"/>
    </row>
    <row r="427" spans="1:64" ht="24.95" customHeight="1" thickTop="1" thickBot="1">
      <c r="A427" s="366" t="s">
        <v>412</v>
      </c>
      <c r="B427" s="367"/>
      <c r="C427" s="358"/>
      <c r="D427" s="368"/>
      <c r="E427" s="358"/>
      <c r="F427" s="358"/>
      <c r="G427" s="358"/>
      <c r="H427" s="358"/>
      <c r="I427" s="358"/>
      <c r="J427" s="358"/>
      <c r="K427" s="358"/>
      <c r="L427" s="358"/>
      <c r="M427" s="358"/>
      <c r="N427" s="358"/>
      <c r="O427" s="358"/>
      <c r="P427" s="358"/>
      <c r="Q427" s="358"/>
      <c r="R427" s="358"/>
      <c r="S427" s="358"/>
      <c r="T427" s="358"/>
      <c r="U427" s="358"/>
      <c r="V427" s="358"/>
      <c r="W427" s="358"/>
      <c r="X427" s="358"/>
      <c r="Y427" s="358"/>
      <c r="Z427" s="358"/>
      <c r="AA427" s="358"/>
      <c r="AB427" s="358"/>
      <c r="AC427" s="358"/>
      <c r="AD427" s="358"/>
      <c r="AE427" s="358"/>
      <c r="AF427" s="358"/>
      <c r="AG427" s="358"/>
      <c r="AH427" s="358"/>
      <c r="AI427" s="358"/>
      <c r="AJ427" s="358"/>
      <c r="AK427" s="358"/>
      <c r="AL427" s="358"/>
      <c r="AM427" s="358"/>
      <c r="AN427" s="358"/>
      <c r="AO427" s="358"/>
      <c r="AP427" s="358"/>
      <c r="AQ427" s="358"/>
      <c r="AR427" s="358"/>
      <c r="AS427" s="358"/>
      <c r="AT427" s="358"/>
      <c r="AU427" s="358"/>
      <c r="AV427" s="358"/>
      <c r="AW427" s="353"/>
      <c r="AX427" s="353"/>
      <c r="AY427" s="353"/>
      <c r="AZ427" s="353"/>
      <c r="BA427" s="353"/>
      <c r="BB427" s="353"/>
      <c r="BC427" s="353"/>
      <c r="BD427" s="353"/>
      <c r="BE427" s="353"/>
      <c r="BF427" s="353"/>
      <c r="BG427" s="353"/>
      <c r="BH427" s="353"/>
      <c r="BI427" s="353"/>
      <c r="BJ427" s="353"/>
      <c r="BK427" s="353"/>
      <c r="BL427" s="353"/>
    </row>
    <row r="428" spans="1:64" ht="35.1" customHeight="1">
      <c r="A428" s="492" t="str">
        <f>IF(B429&gt;0,"Evt. P-nummer","")</f>
        <v/>
      </c>
      <c r="B428" s="512" t="s">
        <v>392</v>
      </c>
      <c r="C428" s="530" t="s">
        <v>15</v>
      </c>
      <c r="D428" s="531" t="s">
        <v>204</v>
      </c>
      <c r="E428" s="531" t="s">
        <v>113</v>
      </c>
      <c r="F428" s="532" t="s">
        <v>205</v>
      </c>
      <c r="G428" s="359"/>
      <c r="H428" s="359"/>
      <c r="I428" s="359"/>
      <c r="J428" s="359"/>
      <c r="K428" s="359"/>
      <c r="L428" s="359"/>
      <c r="M428" s="359"/>
      <c r="N428" s="359"/>
      <c r="O428" s="359"/>
      <c r="P428" s="359"/>
      <c r="Q428" s="359"/>
      <c r="R428" s="359"/>
      <c r="S428" s="359"/>
      <c r="T428" s="359"/>
      <c r="U428" s="359"/>
      <c r="V428" s="359"/>
      <c r="W428" s="359"/>
      <c r="X428" s="359"/>
      <c r="Y428" s="359"/>
      <c r="Z428" s="359"/>
      <c r="AA428" s="359"/>
      <c r="AB428" s="359"/>
      <c r="AC428" s="359"/>
      <c r="AD428" s="359"/>
      <c r="AE428" s="359"/>
      <c r="AF428" s="359"/>
      <c r="AG428" s="359"/>
      <c r="AH428" s="359"/>
      <c r="AI428" s="359"/>
      <c r="AJ428" s="359"/>
      <c r="AK428" s="359"/>
      <c r="AL428" s="359"/>
      <c r="AM428" s="359"/>
      <c r="AN428" s="359"/>
      <c r="AO428" s="359"/>
      <c r="AP428" s="359"/>
      <c r="AQ428" s="359"/>
      <c r="AR428" s="359"/>
      <c r="AS428" s="359"/>
      <c r="AT428" s="359"/>
      <c r="AU428" s="359"/>
      <c r="AV428" s="359"/>
      <c r="AW428" s="353"/>
      <c r="AX428" s="353"/>
      <c r="AY428" s="353"/>
      <c r="AZ428" s="353"/>
      <c r="BA428" s="353"/>
      <c r="BB428" s="353"/>
      <c r="BC428" s="353"/>
      <c r="BD428" s="353"/>
      <c r="BE428" s="353"/>
      <c r="BF428" s="353"/>
      <c r="BG428" s="353"/>
      <c r="BH428" s="353"/>
      <c r="BI428" s="353"/>
      <c r="BJ428" s="353"/>
      <c r="BK428" s="353"/>
      <c r="BL428" s="353"/>
    </row>
    <row r="429" spans="1:64" ht="35.1" customHeight="1" thickBot="1">
      <c r="A429" s="691"/>
      <c r="B429" s="692"/>
      <c r="C429" s="667"/>
      <c r="D429" s="668"/>
      <c r="E429" s="668"/>
      <c r="F429" s="669"/>
      <c r="G429" s="353"/>
      <c r="H429" s="353"/>
      <c r="I429" s="353"/>
      <c r="J429" s="353"/>
      <c r="K429" s="353"/>
      <c r="L429" s="353"/>
      <c r="M429" s="353"/>
      <c r="N429" s="353"/>
      <c r="O429" s="353"/>
      <c r="P429" s="353"/>
      <c r="Q429" s="353"/>
      <c r="R429" s="353"/>
      <c r="S429" s="353"/>
      <c r="T429" s="353"/>
      <c r="U429" s="353"/>
      <c r="V429" s="353"/>
      <c r="W429" s="353"/>
      <c r="X429" s="353"/>
      <c r="Y429" s="353"/>
      <c r="Z429" s="353"/>
      <c r="AA429" s="353"/>
      <c r="AB429" s="353"/>
      <c r="AC429" s="353"/>
      <c r="AD429" s="353"/>
      <c r="AE429" s="353"/>
      <c r="AF429" s="353"/>
      <c r="AG429" s="353"/>
      <c r="AH429" s="353"/>
      <c r="AI429" s="353"/>
      <c r="AJ429" s="353"/>
      <c r="AK429" s="353"/>
      <c r="AL429" s="353"/>
      <c r="AM429" s="353"/>
      <c r="AN429" s="353"/>
      <c r="AO429" s="353"/>
      <c r="AP429" s="353"/>
      <c r="AQ429" s="353"/>
      <c r="AR429" s="353"/>
      <c r="AS429" s="353"/>
      <c r="AT429" s="353"/>
      <c r="AU429" s="353"/>
      <c r="AV429" s="353"/>
      <c r="AW429" s="353"/>
      <c r="AX429" s="353"/>
      <c r="AY429" s="353"/>
      <c r="AZ429" s="353"/>
      <c r="BA429" s="353"/>
      <c r="BB429" s="353"/>
      <c r="BC429" s="353"/>
      <c r="BD429" s="353"/>
      <c r="BE429" s="353"/>
      <c r="BF429" s="353"/>
      <c r="BG429" s="353"/>
      <c r="BH429" s="353"/>
      <c r="BI429" s="353"/>
      <c r="BJ429" s="353"/>
      <c r="BK429" s="353"/>
      <c r="BL429" s="353"/>
    </row>
    <row r="430" spans="1:64" ht="35.1" customHeight="1">
      <c r="A430" s="528" t="s">
        <v>210</v>
      </c>
      <c r="B430" s="529" t="s">
        <v>406</v>
      </c>
      <c r="C430" s="750"/>
      <c r="D430" s="533" t="s">
        <v>401</v>
      </c>
      <c r="E430" s="533" t="str">
        <f>IF(D431="Ja","Privat finansiering","")</f>
        <v/>
      </c>
      <c r="F430" s="536" t="str">
        <f>IF(D431="Ja","Offentlig finansiering","")</f>
        <v/>
      </c>
      <c r="G430" s="353"/>
      <c r="H430" s="353"/>
      <c r="I430" s="353"/>
      <c r="J430" s="353"/>
      <c r="K430" s="353"/>
      <c r="L430" s="353"/>
      <c r="M430" s="353"/>
      <c r="N430" s="353"/>
      <c r="O430" s="353"/>
      <c r="P430" s="353"/>
      <c r="Q430" s="353"/>
      <c r="R430" s="353"/>
      <c r="S430" s="353"/>
      <c r="T430" s="353"/>
      <c r="U430" s="353"/>
      <c r="V430" s="353"/>
      <c r="W430" s="353"/>
      <c r="X430" s="353"/>
      <c r="Y430" s="353"/>
      <c r="Z430" s="353"/>
      <c r="AA430" s="353"/>
      <c r="AB430" s="353"/>
      <c r="AC430" s="353"/>
      <c r="AD430" s="353"/>
      <c r="AE430" s="353"/>
      <c r="AF430" s="353"/>
      <c r="AG430" s="353"/>
      <c r="AH430" s="353"/>
      <c r="AI430" s="353"/>
      <c r="AJ430" s="353"/>
      <c r="AK430" s="353"/>
      <c r="AL430" s="353"/>
      <c r="AM430" s="353"/>
      <c r="AN430" s="353"/>
      <c r="AO430" s="353"/>
      <c r="AP430" s="353"/>
      <c r="AQ430" s="353"/>
      <c r="AR430" s="353"/>
      <c r="AS430" s="353"/>
      <c r="AT430" s="353"/>
      <c r="AU430" s="353"/>
      <c r="AV430" s="353"/>
      <c r="AW430" s="353"/>
      <c r="AX430" s="353"/>
      <c r="AY430" s="353"/>
      <c r="AZ430" s="353"/>
      <c r="BA430" s="353"/>
      <c r="BB430" s="353"/>
      <c r="BC430" s="353"/>
      <c r="BD430" s="353"/>
      <c r="BE430" s="353"/>
      <c r="BF430" s="353"/>
      <c r="BG430" s="353"/>
      <c r="BH430" s="353"/>
      <c r="BI430" s="353"/>
      <c r="BJ430" s="353"/>
      <c r="BK430" s="353"/>
      <c r="BL430" s="353"/>
    </row>
    <row r="431" spans="1:64" ht="35.1" customHeight="1" thickBot="1">
      <c r="A431" s="335" t="s">
        <v>429</v>
      </c>
      <c r="B431" s="519" t="s">
        <v>429</v>
      </c>
      <c r="C431" s="751"/>
      <c r="D431" s="670"/>
      <c r="E431" s="685"/>
      <c r="F431" s="686"/>
      <c r="G431" s="353"/>
      <c r="H431" s="353"/>
      <c r="I431" s="353"/>
      <c r="J431" s="353"/>
      <c r="K431" s="353"/>
      <c r="L431" s="353"/>
      <c r="M431" s="353"/>
      <c r="N431" s="353"/>
      <c r="O431" s="353"/>
      <c r="P431" s="353"/>
      <c r="Q431" s="353"/>
      <c r="R431" s="353"/>
      <c r="S431" s="353"/>
      <c r="T431" s="353"/>
      <c r="U431" s="353"/>
      <c r="V431" s="353"/>
      <c r="W431" s="353"/>
      <c r="X431" s="353"/>
      <c r="Y431" s="353"/>
      <c r="Z431" s="353"/>
      <c r="AA431" s="353"/>
      <c r="AB431" s="353"/>
      <c r="AC431" s="353"/>
      <c r="AD431" s="353"/>
      <c r="AE431" s="353"/>
      <c r="AF431" s="353"/>
      <c r="AG431" s="353"/>
      <c r="AH431" s="353"/>
      <c r="AI431" s="353"/>
      <c r="AJ431" s="353"/>
      <c r="AK431" s="353"/>
      <c r="AL431" s="353"/>
      <c r="AM431" s="353"/>
      <c r="AN431" s="353"/>
      <c r="AO431" s="353"/>
      <c r="AP431" s="353"/>
      <c r="AQ431" s="353"/>
      <c r="AR431" s="353"/>
      <c r="AS431" s="353"/>
      <c r="AT431" s="353"/>
      <c r="AU431" s="353"/>
      <c r="AV431" s="353"/>
      <c r="AW431" s="353"/>
      <c r="AX431" s="353"/>
      <c r="AY431" s="353"/>
      <c r="AZ431" s="353"/>
      <c r="BA431" s="353"/>
      <c r="BB431" s="353"/>
      <c r="BC431" s="353"/>
      <c r="BD431" s="353"/>
      <c r="BE431" s="353"/>
      <c r="BF431" s="353"/>
      <c r="BG431" s="353"/>
      <c r="BH431" s="353"/>
      <c r="BI431" s="353"/>
      <c r="BJ431" s="353"/>
      <c r="BK431" s="353"/>
      <c r="BL431" s="353"/>
    </row>
    <row r="432" spans="1:64" ht="14.1" customHeight="1">
      <c r="A432" s="353"/>
      <c r="B432" s="353"/>
      <c r="C432" s="353"/>
      <c r="D432" s="353"/>
      <c r="E432" s="353"/>
      <c r="F432" s="353"/>
      <c r="G432" s="353"/>
      <c r="H432" s="353"/>
      <c r="I432" s="353"/>
      <c r="J432" s="353"/>
      <c r="K432" s="353"/>
      <c r="L432" s="353"/>
      <c r="M432" s="353"/>
      <c r="N432" s="353"/>
      <c r="O432" s="353"/>
      <c r="P432" s="353"/>
      <c r="Q432" s="353"/>
      <c r="R432" s="353"/>
      <c r="S432" s="353"/>
      <c r="T432" s="353"/>
      <c r="U432" s="353"/>
      <c r="V432" s="353"/>
      <c r="W432" s="353"/>
      <c r="X432" s="353"/>
      <c r="Y432" s="353"/>
      <c r="Z432" s="353"/>
      <c r="AA432" s="353"/>
      <c r="AB432" s="353"/>
      <c r="AC432" s="353"/>
      <c r="AD432" s="353"/>
      <c r="AE432" s="353"/>
      <c r="AF432" s="353"/>
      <c r="AG432" s="353"/>
      <c r="AH432" s="353"/>
      <c r="AI432" s="353"/>
      <c r="AJ432" s="353"/>
      <c r="AK432" s="353"/>
      <c r="AL432" s="353"/>
      <c r="AM432" s="353"/>
      <c r="AN432" s="353"/>
      <c r="AO432" s="353"/>
      <c r="AP432" s="353"/>
      <c r="AQ432" s="353"/>
      <c r="AR432" s="353"/>
      <c r="AS432" s="353"/>
      <c r="AT432" s="353"/>
      <c r="AU432" s="353"/>
      <c r="AV432" s="353"/>
      <c r="AW432" s="353"/>
      <c r="AX432" s="353"/>
      <c r="AY432" s="353"/>
      <c r="AZ432" s="353"/>
      <c r="BA432" s="353"/>
      <c r="BB432" s="353"/>
      <c r="BC432" s="353"/>
      <c r="BD432" s="353"/>
      <c r="BE432" s="353"/>
      <c r="BF432" s="353"/>
      <c r="BG432" s="353"/>
      <c r="BH432" s="353"/>
      <c r="BI432" s="353"/>
      <c r="BJ432" s="353"/>
      <c r="BK432" s="353"/>
      <c r="BL432" s="353"/>
    </row>
    <row r="433" spans="1:64" ht="15.75" customHeight="1" thickBot="1">
      <c r="A433" s="354" t="s">
        <v>431</v>
      </c>
      <c r="B433" s="354" t="s">
        <v>203</v>
      </c>
      <c r="C433" s="372" t="s">
        <v>123</v>
      </c>
      <c r="D433" s="370" t="s">
        <v>127</v>
      </c>
      <c r="E433" s="370" t="s">
        <v>128</v>
      </c>
      <c r="F433" s="370" t="s">
        <v>129</v>
      </c>
      <c r="G433" s="370" t="s">
        <v>130</v>
      </c>
      <c r="H433" s="370" t="s">
        <v>131</v>
      </c>
      <c r="I433" s="370" t="s">
        <v>132</v>
      </c>
      <c r="J433" s="370" t="s">
        <v>133</v>
      </c>
      <c r="K433" s="370" t="s">
        <v>134</v>
      </c>
      <c r="L433" s="370" t="s">
        <v>135</v>
      </c>
      <c r="M433" s="370" t="s">
        <v>136</v>
      </c>
      <c r="N433" s="370" t="s">
        <v>137</v>
      </c>
      <c r="O433" s="370" t="s">
        <v>138</v>
      </c>
      <c r="P433" s="370" t="s">
        <v>139</v>
      </c>
      <c r="Q433" s="370" t="s">
        <v>140</v>
      </c>
      <c r="R433" s="370" t="s">
        <v>141</v>
      </c>
      <c r="S433" s="370" t="s">
        <v>142</v>
      </c>
      <c r="T433" s="370" t="s">
        <v>143</v>
      </c>
      <c r="U433" s="370" t="s">
        <v>144</v>
      </c>
      <c r="V433" s="370" t="s">
        <v>145</v>
      </c>
      <c r="W433" s="370" t="s">
        <v>146</v>
      </c>
      <c r="X433" s="370" t="s">
        <v>147</v>
      </c>
      <c r="Y433" s="370" t="s">
        <v>148</v>
      </c>
      <c r="Z433" s="404" t="s">
        <v>155</v>
      </c>
      <c r="AA433" s="353"/>
      <c r="AB433" s="353"/>
      <c r="AC433" s="353"/>
      <c r="AD433" s="353"/>
      <c r="AE433" s="353"/>
      <c r="AF433" s="353"/>
      <c r="AG433" s="353"/>
      <c r="AH433" s="353"/>
      <c r="AI433" s="353"/>
      <c r="AJ433" s="353"/>
      <c r="AK433" s="353"/>
      <c r="AL433" s="353"/>
      <c r="AM433" s="353"/>
      <c r="AN433" s="353"/>
      <c r="AO433" s="353"/>
      <c r="AP433" s="353"/>
      <c r="AQ433" s="353"/>
      <c r="AR433" s="353"/>
      <c r="AS433" s="353"/>
      <c r="AT433" s="353"/>
      <c r="AU433" s="353"/>
      <c r="AV433" s="353"/>
      <c r="AW433" s="353"/>
      <c r="AX433" s="353"/>
      <c r="AY433" s="353"/>
      <c r="AZ433" s="353"/>
      <c r="BA433" s="353"/>
      <c r="BB433" s="353"/>
      <c r="BC433" s="353"/>
      <c r="BD433" s="353"/>
      <c r="BE433" s="353"/>
      <c r="BF433" s="353"/>
      <c r="BG433" s="353"/>
      <c r="BH433" s="353"/>
      <c r="BI433" s="353"/>
      <c r="BJ433" s="353"/>
      <c r="BK433" s="353"/>
      <c r="BL433" s="353"/>
    </row>
    <row r="434" spans="1:64" ht="50.1" customHeight="1">
      <c r="A434" s="736" t="s">
        <v>54</v>
      </c>
      <c r="B434" s="262"/>
      <c r="C434" s="46" t="s">
        <v>124</v>
      </c>
      <c r="D434" s="693"/>
      <c r="E434" s="693"/>
      <c r="F434" s="693"/>
      <c r="G434" s="693"/>
      <c r="H434" s="693"/>
      <c r="I434" s="693"/>
      <c r="J434" s="693"/>
      <c r="K434" s="693"/>
      <c r="L434" s="693"/>
      <c r="M434" s="693"/>
      <c r="N434" s="693"/>
      <c r="O434" s="693"/>
      <c r="P434" s="693"/>
      <c r="Q434" s="693"/>
      <c r="R434" s="693"/>
      <c r="S434" s="693"/>
      <c r="T434" s="693"/>
      <c r="U434" s="693"/>
      <c r="V434" s="693"/>
      <c r="W434" s="693"/>
      <c r="X434" s="693"/>
      <c r="Y434" s="693"/>
      <c r="Z434" s="694"/>
      <c r="AA434" s="695"/>
      <c r="AB434" s="695"/>
      <c r="AC434" s="695"/>
      <c r="AD434" s="695"/>
      <c r="AE434" s="695"/>
      <c r="AF434" s="695"/>
      <c r="AG434" s="695"/>
      <c r="AH434" s="695"/>
      <c r="AI434" s="695"/>
      <c r="AJ434" s="695"/>
      <c r="AK434" s="695"/>
      <c r="AL434" s="695"/>
      <c r="AM434" s="695"/>
      <c r="AN434" s="695"/>
      <c r="AO434" s="695"/>
      <c r="AP434" s="695"/>
      <c r="AQ434" s="695"/>
      <c r="AR434" s="695"/>
      <c r="AS434" s="695"/>
      <c r="AT434" s="695"/>
      <c r="AU434" s="695"/>
      <c r="AV434" s="696"/>
      <c r="AW434" s="353"/>
      <c r="AX434" s="353"/>
      <c r="AY434" s="353"/>
      <c r="AZ434" s="353"/>
      <c r="BA434" s="353"/>
      <c r="BB434" s="353"/>
      <c r="BC434" s="353"/>
      <c r="BD434" s="353"/>
      <c r="BE434" s="353"/>
      <c r="BF434" s="353"/>
      <c r="BG434" s="353"/>
      <c r="BH434" s="353"/>
      <c r="BI434" s="353"/>
      <c r="BJ434" s="353"/>
      <c r="BK434" s="353"/>
      <c r="BL434" s="353"/>
    </row>
    <row r="435" spans="1:64" ht="14.45" customHeight="1">
      <c r="A435" s="738"/>
      <c r="B435" s="255"/>
      <c r="C435" s="37" t="s">
        <v>125</v>
      </c>
      <c r="D435" s="697"/>
      <c r="E435" s="697"/>
      <c r="F435" s="697"/>
      <c r="G435" s="697"/>
      <c r="H435" s="697"/>
      <c r="I435" s="697"/>
      <c r="J435" s="697"/>
      <c r="K435" s="697"/>
      <c r="L435" s="697"/>
      <c r="M435" s="697"/>
      <c r="N435" s="697"/>
      <c r="O435" s="697"/>
      <c r="P435" s="697"/>
      <c r="Q435" s="697"/>
      <c r="R435" s="697"/>
      <c r="S435" s="697"/>
      <c r="T435" s="697"/>
      <c r="U435" s="697"/>
      <c r="V435" s="697"/>
      <c r="W435" s="697"/>
      <c r="X435" s="697"/>
      <c r="Y435" s="697"/>
      <c r="Z435" s="698"/>
      <c r="AA435" s="699"/>
      <c r="AB435" s="699"/>
      <c r="AC435" s="699"/>
      <c r="AD435" s="699"/>
      <c r="AE435" s="699"/>
      <c r="AF435" s="699"/>
      <c r="AG435" s="699"/>
      <c r="AH435" s="699"/>
      <c r="AI435" s="699"/>
      <c r="AJ435" s="699"/>
      <c r="AK435" s="699"/>
      <c r="AL435" s="699"/>
      <c r="AM435" s="699"/>
      <c r="AN435" s="699"/>
      <c r="AO435" s="699"/>
      <c r="AP435" s="699"/>
      <c r="AQ435" s="699"/>
      <c r="AR435" s="699"/>
      <c r="AS435" s="699"/>
      <c r="AT435" s="699"/>
      <c r="AU435" s="699"/>
      <c r="AV435" s="700"/>
      <c r="AW435" s="353"/>
      <c r="AX435" s="353"/>
      <c r="AY435" s="353"/>
      <c r="AZ435" s="353"/>
      <c r="BA435" s="353"/>
      <c r="BB435" s="353"/>
      <c r="BC435" s="353"/>
      <c r="BD435" s="353"/>
      <c r="BE435" s="353"/>
      <c r="BF435" s="353"/>
      <c r="BG435" s="353"/>
      <c r="BH435" s="353"/>
      <c r="BI435" s="353"/>
      <c r="BJ435" s="353"/>
      <c r="BK435" s="353"/>
      <c r="BL435" s="353"/>
    </row>
    <row r="436" spans="1:64" ht="14.45" customHeight="1" thickBot="1">
      <c r="A436" s="738"/>
      <c r="B436" s="256" t="s">
        <v>156</v>
      </c>
      <c r="C436" s="37" t="s">
        <v>9</v>
      </c>
      <c r="D436" s="697"/>
      <c r="E436" s="697"/>
      <c r="F436" s="697"/>
      <c r="G436" s="697"/>
      <c r="H436" s="697"/>
      <c r="I436" s="697"/>
      <c r="J436" s="697"/>
      <c r="K436" s="697"/>
      <c r="L436" s="697"/>
      <c r="M436" s="697"/>
      <c r="N436" s="697"/>
      <c r="O436" s="697"/>
      <c r="P436" s="697"/>
      <c r="Q436" s="697"/>
      <c r="R436" s="697"/>
      <c r="S436" s="697"/>
      <c r="T436" s="697"/>
      <c r="U436" s="697"/>
      <c r="V436" s="697"/>
      <c r="W436" s="697"/>
      <c r="X436" s="697"/>
      <c r="Y436" s="697"/>
      <c r="Z436" s="698"/>
      <c r="AA436" s="699"/>
      <c r="AB436" s="699"/>
      <c r="AC436" s="699"/>
      <c r="AD436" s="699"/>
      <c r="AE436" s="699"/>
      <c r="AF436" s="699"/>
      <c r="AG436" s="699"/>
      <c r="AH436" s="699"/>
      <c r="AI436" s="699"/>
      <c r="AJ436" s="699"/>
      <c r="AK436" s="699"/>
      <c r="AL436" s="699"/>
      <c r="AM436" s="699"/>
      <c r="AN436" s="699"/>
      <c r="AO436" s="699"/>
      <c r="AP436" s="699"/>
      <c r="AQ436" s="699"/>
      <c r="AR436" s="699"/>
      <c r="AS436" s="699"/>
      <c r="AT436" s="699"/>
      <c r="AU436" s="699"/>
      <c r="AV436" s="700"/>
      <c r="AW436" s="353"/>
      <c r="AX436" s="353"/>
      <c r="AY436" s="353"/>
      <c r="AZ436" s="353"/>
      <c r="BA436" s="353"/>
      <c r="BB436" s="353"/>
      <c r="BC436" s="353"/>
      <c r="BD436" s="353"/>
      <c r="BE436" s="353"/>
      <c r="BF436" s="353"/>
      <c r="BG436" s="353"/>
      <c r="BH436" s="353"/>
      <c r="BI436" s="353"/>
      <c r="BJ436" s="353"/>
      <c r="BK436" s="353"/>
      <c r="BL436" s="353"/>
    </row>
    <row r="437" spans="1:64" ht="14.45" customHeight="1" thickBot="1">
      <c r="A437" s="737"/>
      <c r="B437" s="257">
        <v>0</v>
      </c>
      <c r="C437" s="38" t="s">
        <v>126</v>
      </c>
      <c r="D437" s="52" t="str">
        <f>IF(D435*D436=0,"",(D435*D436))</f>
        <v/>
      </c>
      <c r="E437" s="52" t="str">
        <f t="shared" ref="E437:AV437" si="28">IF(E435*E436=0,"",(E435*E436))</f>
        <v/>
      </c>
      <c r="F437" s="52" t="str">
        <f t="shared" si="28"/>
        <v/>
      </c>
      <c r="G437" s="52" t="str">
        <f t="shared" si="28"/>
        <v/>
      </c>
      <c r="H437" s="52" t="str">
        <f t="shared" si="28"/>
        <v/>
      </c>
      <c r="I437" s="52" t="str">
        <f t="shared" si="28"/>
        <v/>
      </c>
      <c r="J437" s="52" t="str">
        <f t="shared" si="28"/>
        <v/>
      </c>
      <c r="K437" s="52" t="str">
        <f t="shared" si="28"/>
        <v/>
      </c>
      <c r="L437" s="52" t="str">
        <f t="shared" si="28"/>
        <v/>
      </c>
      <c r="M437" s="52" t="str">
        <f t="shared" si="28"/>
        <v/>
      </c>
      <c r="N437" s="52" t="str">
        <f t="shared" si="28"/>
        <v/>
      </c>
      <c r="O437" s="52" t="str">
        <f t="shared" si="28"/>
        <v/>
      </c>
      <c r="P437" s="52" t="str">
        <f t="shared" si="28"/>
        <v/>
      </c>
      <c r="Q437" s="52" t="str">
        <f t="shared" si="28"/>
        <v/>
      </c>
      <c r="R437" s="52" t="str">
        <f t="shared" si="28"/>
        <v/>
      </c>
      <c r="S437" s="52" t="str">
        <f t="shared" si="28"/>
        <v/>
      </c>
      <c r="T437" s="52" t="str">
        <f t="shared" si="28"/>
        <v/>
      </c>
      <c r="U437" s="52" t="str">
        <f t="shared" si="28"/>
        <v/>
      </c>
      <c r="V437" s="52" t="str">
        <f t="shared" si="28"/>
        <v/>
      </c>
      <c r="W437" s="52" t="str">
        <f t="shared" si="28"/>
        <v/>
      </c>
      <c r="X437" s="52" t="str">
        <f t="shared" si="28"/>
        <v/>
      </c>
      <c r="Y437" s="52" t="str">
        <f t="shared" si="28"/>
        <v/>
      </c>
      <c r="Z437" s="65" t="str">
        <f t="shared" si="28"/>
        <v/>
      </c>
      <c r="AA437" s="66" t="str">
        <f t="shared" si="28"/>
        <v/>
      </c>
      <c r="AB437" s="66" t="str">
        <f t="shared" si="28"/>
        <v/>
      </c>
      <c r="AC437" s="66" t="str">
        <f t="shared" si="28"/>
        <v/>
      </c>
      <c r="AD437" s="66" t="str">
        <f t="shared" si="28"/>
        <v/>
      </c>
      <c r="AE437" s="66" t="str">
        <f t="shared" si="28"/>
        <v/>
      </c>
      <c r="AF437" s="66" t="str">
        <f t="shared" si="28"/>
        <v/>
      </c>
      <c r="AG437" s="66" t="str">
        <f t="shared" si="28"/>
        <v/>
      </c>
      <c r="AH437" s="66" t="str">
        <f t="shared" si="28"/>
        <v/>
      </c>
      <c r="AI437" s="66" t="str">
        <f t="shared" si="28"/>
        <v/>
      </c>
      <c r="AJ437" s="66" t="str">
        <f t="shared" si="28"/>
        <v/>
      </c>
      <c r="AK437" s="66" t="str">
        <f t="shared" si="28"/>
        <v/>
      </c>
      <c r="AL437" s="66" t="str">
        <f t="shared" si="28"/>
        <v/>
      </c>
      <c r="AM437" s="66" t="str">
        <f t="shared" si="28"/>
        <v/>
      </c>
      <c r="AN437" s="66" t="str">
        <f t="shared" si="28"/>
        <v/>
      </c>
      <c r="AO437" s="66" t="str">
        <f t="shared" si="28"/>
        <v/>
      </c>
      <c r="AP437" s="66" t="str">
        <f t="shared" si="28"/>
        <v/>
      </c>
      <c r="AQ437" s="66" t="str">
        <f t="shared" si="28"/>
        <v/>
      </c>
      <c r="AR437" s="66" t="str">
        <f t="shared" si="28"/>
        <v/>
      </c>
      <c r="AS437" s="66" t="str">
        <f t="shared" si="28"/>
        <v/>
      </c>
      <c r="AT437" s="66" t="str">
        <f t="shared" si="28"/>
        <v/>
      </c>
      <c r="AU437" s="66" t="str">
        <f t="shared" si="28"/>
        <v/>
      </c>
      <c r="AV437" s="67" t="str">
        <f t="shared" si="28"/>
        <v/>
      </c>
      <c r="AW437" s="353"/>
      <c r="AX437" s="353"/>
      <c r="AY437" s="353"/>
      <c r="AZ437" s="353"/>
      <c r="BA437" s="353"/>
      <c r="BB437" s="353"/>
      <c r="BC437" s="353"/>
      <c r="BD437" s="353"/>
      <c r="BE437" s="353"/>
      <c r="BF437" s="353"/>
      <c r="BG437" s="353"/>
      <c r="BH437" s="353"/>
      <c r="BI437" s="353"/>
      <c r="BJ437" s="353"/>
      <c r="BK437" s="353"/>
      <c r="BL437" s="353"/>
    </row>
    <row r="438" spans="1:64" ht="50.1" customHeight="1">
      <c r="A438" s="738" t="s">
        <v>3</v>
      </c>
      <c r="B438" s="258"/>
      <c r="C438" s="41" t="s">
        <v>124</v>
      </c>
      <c r="D438" s="701"/>
      <c r="E438" s="702"/>
      <c r="F438" s="702"/>
      <c r="G438" s="702"/>
      <c r="H438" s="702"/>
      <c r="I438" s="702"/>
      <c r="J438" s="702"/>
      <c r="K438" s="702"/>
      <c r="L438" s="702"/>
      <c r="M438" s="702"/>
      <c r="N438" s="702"/>
      <c r="O438" s="702"/>
      <c r="P438" s="702"/>
      <c r="Q438" s="702"/>
      <c r="R438" s="702"/>
      <c r="S438" s="702"/>
      <c r="T438" s="702"/>
      <c r="U438" s="702"/>
      <c r="V438" s="702"/>
      <c r="W438" s="702"/>
      <c r="X438" s="702"/>
      <c r="Y438" s="702"/>
      <c r="Z438" s="698"/>
      <c r="AA438" s="699"/>
      <c r="AB438" s="699"/>
      <c r="AC438" s="699"/>
      <c r="AD438" s="699"/>
      <c r="AE438" s="699"/>
      <c r="AF438" s="699"/>
      <c r="AG438" s="699"/>
      <c r="AH438" s="699"/>
      <c r="AI438" s="699"/>
      <c r="AJ438" s="699"/>
      <c r="AK438" s="699"/>
      <c r="AL438" s="699"/>
      <c r="AM438" s="699"/>
      <c r="AN438" s="699"/>
      <c r="AO438" s="699"/>
      <c r="AP438" s="699"/>
      <c r="AQ438" s="699"/>
      <c r="AR438" s="699"/>
      <c r="AS438" s="699"/>
      <c r="AT438" s="699"/>
      <c r="AU438" s="699"/>
      <c r="AV438" s="700"/>
      <c r="AW438" s="353"/>
      <c r="AX438" s="353"/>
      <c r="AY438" s="353"/>
      <c r="AZ438" s="353"/>
      <c r="BA438" s="353"/>
      <c r="BB438" s="353"/>
      <c r="BC438" s="353"/>
      <c r="BD438" s="353"/>
      <c r="BE438" s="353"/>
      <c r="BF438" s="353"/>
      <c r="BG438" s="353"/>
      <c r="BH438" s="353"/>
      <c r="BI438" s="353"/>
      <c r="BJ438" s="353"/>
      <c r="BK438" s="353"/>
      <c r="BL438" s="353"/>
    </row>
    <row r="439" spans="1:64" ht="14.45" customHeight="1">
      <c r="A439" s="738"/>
      <c r="B439" s="259"/>
      <c r="C439" s="37" t="s">
        <v>125</v>
      </c>
      <c r="D439" s="697"/>
      <c r="E439" s="697"/>
      <c r="F439" s="697"/>
      <c r="G439" s="697"/>
      <c r="H439" s="697"/>
      <c r="I439" s="697"/>
      <c r="J439" s="697"/>
      <c r="K439" s="697"/>
      <c r="L439" s="697"/>
      <c r="M439" s="697"/>
      <c r="N439" s="697"/>
      <c r="O439" s="697"/>
      <c r="P439" s="697"/>
      <c r="Q439" s="697"/>
      <c r="R439" s="697"/>
      <c r="S439" s="697"/>
      <c r="T439" s="697"/>
      <c r="U439" s="697"/>
      <c r="V439" s="697"/>
      <c r="W439" s="697"/>
      <c r="X439" s="697"/>
      <c r="Y439" s="697"/>
      <c r="Z439" s="698"/>
      <c r="AA439" s="699"/>
      <c r="AB439" s="699"/>
      <c r="AC439" s="699"/>
      <c r="AD439" s="699"/>
      <c r="AE439" s="699"/>
      <c r="AF439" s="699"/>
      <c r="AG439" s="699"/>
      <c r="AH439" s="699"/>
      <c r="AI439" s="699"/>
      <c r="AJ439" s="699"/>
      <c r="AK439" s="699"/>
      <c r="AL439" s="699"/>
      <c r="AM439" s="699"/>
      <c r="AN439" s="699"/>
      <c r="AO439" s="699"/>
      <c r="AP439" s="699"/>
      <c r="AQ439" s="699"/>
      <c r="AR439" s="699"/>
      <c r="AS439" s="699"/>
      <c r="AT439" s="699"/>
      <c r="AU439" s="699"/>
      <c r="AV439" s="700"/>
      <c r="AW439" s="353"/>
      <c r="AX439" s="353"/>
      <c r="AY439" s="353"/>
      <c r="AZ439" s="353"/>
      <c r="BA439" s="353"/>
      <c r="BB439" s="353"/>
      <c r="BC439" s="353"/>
      <c r="BD439" s="353"/>
      <c r="BE439" s="353"/>
      <c r="BF439" s="353"/>
      <c r="BG439" s="353"/>
      <c r="BH439" s="353"/>
      <c r="BI439" s="353"/>
      <c r="BJ439" s="353"/>
      <c r="BK439" s="353"/>
      <c r="BL439" s="353"/>
    </row>
    <row r="440" spans="1:64" ht="14.45" customHeight="1">
      <c r="A440" s="738"/>
      <c r="B440" s="259"/>
      <c r="C440" s="37" t="s">
        <v>9</v>
      </c>
      <c r="D440" s="697"/>
      <c r="E440" s="697"/>
      <c r="F440" s="697"/>
      <c r="G440" s="697"/>
      <c r="H440" s="697"/>
      <c r="I440" s="697"/>
      <c r="J440" s="697"/>
      <c r="K440" s="697"/>
      <c r="L440" s="697"/>
      <c r="M440" s="697"/>
      <c r="N440" s="697"/>
      <c r="O440" s="697"/>
      <c r="P440" s="697"/>
      <c r="Q440" s="697"/>
      <c r="R440" s="697"/>
      <c r="S440" s="697"/>
      <c r="T440" s="697"/>
      <c r="U440" s="697"/>
      <c r="V440" s="697"/>
      <c r="W440" s="697"/>
      <c r="X440" s="697"/>
      <c r="Y440" s="697"/>
      <c r="Z440" s="698"/>
      <c r="AA440" s="699"/>
      <c r="AB440" s="699"/>
      <c r="AC440" s="699"/>
      <c r="AD440" s="699"/>
      <c r="AE440" s="699"/>
      <c r="AF440" s="699"/>
      <c r="AG440" s="699"/>
      <c r="AH440" s="699"/>
      <c r="AI440" s="699"/>
      <c r="AJ440" s="699"/>
      <c r="AK440" s="699"/>
      <c r="AL440" s="699"/>
      <c r="AM440" s="699"/>
      <c r="AN440" s="699"/>
      <c r="AO440" s="699"/>
      <c r="AP440" s="699"/>
      <c r="AQ440" s="699"/>
      <c r="AR440" s="699"/>
      <c r="AS440" s="699"/>
      <c r="AT440" s="699"/>
      <c r="AU440" s="699"/>
      <c r="AV440" s="700"/>
      <c r="AW440" s="353"/>
      <c r="AX440" s="353"/>
      <c r="AY440" s="353"/>
      <c r="AZ440" s="353"/>
      <c r="BA440" s="353"/>
      <c r="BB440" s="353"/>
      <c r="BC440" s="353"/>
      <c r="BD440" s="353"/>
      <c r="BE440" s="353"/>
      <c r="BF440" s="353"/>
      <c r="BG440" s="353"/>
      <c r="BH440" s="353"/>
      <c r="BI440" s="353"/>
      <c r="BJ440" s="353"/>
      <c r="BK440" s="353"/>
      <c r="BL440" s="353"/>
    </row>
    <row r="441" spans="1:64" ht="14.45" customHeight="1" thickBot="1">
      <c r="A441" s="738"/>
      <c r="B441" s="260">
        <v>0</v>
      </c>
      <c r="C441" s="40" t="s">
        <v>126</v>
      </c>
      <c r="D441" s="51" t="str">
        <f t="shared" ref="D441:AV441" si="29">IF(D439*D440=0,"",(D439*D440))</f>
        <v/>
      </c>
      <c r="E441" s="51" t="str">
        <f t="shared" si="29"/>
        <v/>
      </c>
      <c r="F441" s="51" t="str">
        <f t="shared" si="29"/>
        <v/>
      </c>
      <c r="G441" s="51" t="str">
        <f t="shared" si="29"/>
        <v/>
      </c>
      <c r="H441" s="51" t="str">
        <f t="shared" si="29"/>
        <v/>
      </c>
      <c r="I441" s="51" t="str">
        <f t="shared" si="29"/>
        <v/>
      </c>
      <c r="J441" s="51" t="str">
        <f t="shared" si="29"/>
        <v/>
      </c>
      <c r="K441" s="51" t="str">
        <f t="shared" si="29"/>
        <v/>
      </c>
      <c r="L441" s="51" t="str">
        <f t="shared" si="29"/>
        <v/>
      </c>
      <c r="M441" s="51" t="str">
        <f t="shared" si="29"/>
        <v/>
      </c>
      <c r="N441" s="51" t="str">
        <f t="shared" si="29"/>
        <v/>
      </c>
      <c r="O441" s="51" t="str">
        <f t="shared" si="29"/>
        <v/>
      </c>
      <c r="P441" s="51" t="str">
        <f t="shared" si="29"/>
        <v/>
      </c>
      <c r="Q441" s="51" t="str">
        <f t="shared" si="29"/>
        <v/>
      </c>
      <c r="R441" s="51" t="str">
        <f t="shared" si="29"/>
        <v/>
      </c>
      <c r="S441" s="51" t="str">
        <f t="shared" si="29"/>
        <v/>
      </c>
      <c r="T441" s="51" t="str">
        <f t="shared" si="29"/>
        <v/>
      </c>
      <c r="U441" s="51" t="str">
        <f t="shared" si="29"/>
        <v/>
      </c>
      <c r="V441" s="51" t="str">
        <f t="shared" si="29"/>
        <v/>
      </c>
      <c r="W441" s="51" t="str">
        <f t="shared" si="29"/>
        <v/>
      </c>
      <c r="X441" s="51" t="str">
        <f t="shared" si="29"/>
        <v/>
      </c>
      <c r="Y441" s="51" t="str">
        <f t="shared" si="29"/>
        <v/>
      </c>
      <c r="Z441" s="65" t="str">
        <f t="shared" si="29"/>
        <v/>
      </c>
      <c r="AA441" s="66" t="str">
        <f t="shared" si="29"/>
        <v/>
      </c>
      <c r="AB441" s="66" t="str">
        <f t="shared" si="29"/>
        <v/>
      </c>
      <c r="AC441" s="66" t="str">
        <f t="shared" si="29"/>
        <v/>
      </c>
      <c r="AD441" s="66" t="str">
        <f t="shared" si="29"/>
        <v/>
      </c>
      <c r="AE441" s="66" t="str">
        <f t="shared" si="29"/>
        <v/>
      </c>
      <c r="AF441" s="66" t="str">
        <f t="shared" si="29"/>
        <v/>
      </c>
      <c r="AG441" s="66" t="str">
        <f t="shared" si="29"/>
        <v/>
      </c>
      <c r="AH441" s="66" t="str">
        <f t="shared" si="29"/>
        <v/>
      </c>
      <c r="AI441" s="66" t="str">
        <f t="shared" si="29"/>
        <v/>
      </c>
      <c r="AJ441" s="66" t="str">
        <f t="shared" si="29"/>
        <v/>
      </c>
      <c r="AK441" s="66" t="str">
        <f t="shared" si="29"/>
        <v/>
      </c>
      <c r="AL441" s="66" t="str">
        <f t="shared" si="29"/>
        <v/>
      </c>
      <c r="AM441" s="66" t="str">
        <f t="shared" si="29"/>
        <v/>
      </c>
      <c r="AN441" s="66" t="str">
        <f t="shared" si="29"/>
        <v/>
      </c>
      <c r="AO441" s="66" t="str">
        <f t="shared" si="29"/>
        <v/>
      </c>
      <c r="AP441" s="66" t="str">
        <f t="shared" si="29"/>
        <v/>
      </c>
      <c r="AQ441" s="66" t="str">
        <f t="shared" si="29"/>
        <v/>
      </c>
      <c r="AR441" s="66" t="str">
        <f t="shared" si="29"/>
        <v/>
      </c>
      <c r="AS441" s="66" t="str">
        <f t="shared" si="29"/>
        <v/>
      </c>
      <c r="AT441" s="66" t="str">
        <f t="shared" si="29"/>
        <v/>
      </c>
      <c r="AU441" s="66" t="str">
        <f t="shared" si="29"/>
        <v/>
      </c>
      <c r="AV441" s="67" t="str">
        <f t="shared" si="29"/>
        <v/>
      </c>
      <c r="AW441" s="353"/>
      <c r="AX441" s="353"/>
      <c r="AY441" s="353"/>
      <c r="AZ441" s="353"/>
      <c r="BA441" s="353"/>
      <c r="BB441" s="353"/>
      <c r="BC441" s="353"/>
      <c r="BD441" s="353"/>
      <c r="BE441" s="353"/>
      <c r="BF441" s="353"/>
      <c r="BG441" s="353"/>
      <c r="BH441" s="353"/>
      <c r="BI441" s="353"/>
      <c r="BJ441" s="353"/>
      <c r="BK441" s="353"/>
      <c r="BL441" s="353"/>
    </row>
    <row r="442" spans="1:64" ht="50.1" customHeight="1" thickBot="1">
      <c r="A442" s="735" t="s">
        <v>56</v>
      </c>
      <c r="B442" s="258"/>
      <c r="C442" s="39" t="s">
        <v>124</v>
      </c>
      <c r="D442" s="693"/>
      <c r="E442" s="693"/>
      <c r="F442" s="693"/>
      <c r="G442" s="693"/>
      <c r="H442" s="693"/>
      <c r="I442" s="693"/>
      <c r="J442" s="693"/>
      <c r="K442" s="693"/>
      <c r="L442" s="693"/>
      <c r="M442" s="693"/>
      <c r="N442" s="693"/>
      <c r="O442" s="693"/>
      <c r="P442" s="693"/>
      <c r="Q442" s="693"/>
      <c r="R442" s="693"/>
      <c r="S442" s="693"/>
      <c r="T442" s="693"/>
      <c r="U442" s="693"/>
      <c r="V442" s="693"/>
      <c r="W442" s="693"/>
      <c r="X442" s="693"/>
      <c r="Y442" s="693"/>
      <c r="Z442" s="698"/>
      <c r="AA442" s="699"/>
      <c r="AB442" s="699"/>
      <c r="AC442" s="699"/>
      <c r="AD442" s="699"/>
      <c r="AE442" s="699"/>
      <c r="AF442" s="699"/>
      <c r="AG442" s="699"/>
      <c r="AH442" s="699"/>
      <c r="AI442" s="699"/>
      <c r="AJ442" s="699"/>
      <c r="AK442" s="699"/>
      <c r="AL442" s="699"/>
      <c r="AM442" s="699"/>
      <c r="AN442" s="699"/>
      <c r="AO442" s="699"/>
      <c r="AP442" s="699"/>
      <c r="AQ442" s="699"/>
      <c r="AR442" s="699"/>
      <c r="AS442" s="699"/>
      <c r="AT442" s="699"/>
      <c r="AU442" s="699"/>
      <c r="AV442" s="700"/>
      <c r="AW442" s="353"/>
      <c r="AX442" s="353"/>
      <c r="AY442" s="353"/>
      <c r="AZ442" s="353"/>
      <c r="BA442" s="353"/>
      <c r="BB442" s="353"/>
      <c r="BC442" s="353"/>
      <c r="BD442" s="353"/>
      <c r="BE442" s="353"/>
      <c r="BF442" s="353"/>
      <c r="BG442" s="353"/>
      <c r="BH442" s="353"/>
      <c r="BI442" s="353"/>
      <c r="BJ442" s="353"/>
      <c r="BK442" s="353"/>
      <c r="BL442" s="353"/>
    </row>
    <row r="443" spans="1:64" ht="14.45" customHeight="1" thickBot="1">
      <c r="A443" s="735"/>
      <c r="B443" s="261">
        <v>0</v>
      </c>
      <c r="C443" s="38" t="s">
        <v>126</v>
      </c>
      <c r="D443" s="703"/>
      <c r="E443" s="703"/>
      <c r="F443" s="703"/>
      <c r="G443" s="703"/>
      <c r="H443" s="703"/>
      <c r="I443" s="703"/>
      <c r="J443" s="703"/>
      <c r="K443" s="703"/>
      <c r="L443" s="703"/>
      <c r="M443" s="703"/>
      <c r="N443" s="703"/>
      <c r="O443" s="703"/>
      <c r="P443" s="703"/>
      <c r="Q443" s="703"/>
      <c r="R443" s="703"/>
      <c r="S443" s="703"/>
      <c r="T443" s="703"/>
      <c r="U443" s="703"/>
      <c r="V443" s="703"/>
      <c r="W443" s="703"/>
      <c r="X443" s="703"/>
      <c r="Y443" s="703"/>
      <c r="Z443" s="698"/>
      <c r="AA443" s="699"/>
      <c r="AB443" s="699"/>
      <c r="AC443" s="699"/>
      <c r="AD443" s="699"/>
      <c r="AE443" s="699"/>
      <c r="AF443" s="699"/>
      <c r="AG443" s="699"/>
      <c r="AH443" s="699"/>
      <c r="AI443" s="699"/>
      <c r="AJ443" s="699"/>
      <c r="AK443" s="699"/>
      <c r="AL443" s="699"/>
      <c r="AM443" s="699"/>
      <c r="AN443" s="699"/>
      <c r="AO443" s="699"/>
      <c r="AP443" s="699"/>
      <c r="AQ443" s="699"/>
      <c r="AR443" s="699"/>
      <c r="AS443" s="699"/>
      <c r="AT443" s="699"/>
      <c r="AU443" s="699"/>
      <c r="AV443" s="700"/>
      <c r="AW443" s="353"/>
      <c r="AX443" s="353"/>
      <c r="AY443" s="353"/>
      <c r="AZ443" s="353"/>
      <c r="BA443" s="353"/>
      <c r="BB443" s="353"/>
      <c r="BC443" s="353"/>
      <c r="BD443" s="353"/>
      <c r="BE443" s="353"/>
      <c r="BF443" s="353"/>
      <c r="BG443" s="353"/>
      <c r="BH443" s="353"/>
      <c r="BI443" s="353"/>
      <c r="BJ443" s="353"/>
      <c r="BK443" s="353"/>
      <c r="BL443" s="353"/>
    </row>
    <row r="444" spans="1:64" ht="50.1" customHeight="1" thickBot="1">
      <c r="A444" s="735" t="s">
        <v>24</v>
      </c>
      <c r="B444" s="258"/>
      <c r="C444" s="39" t="s">
        <v>124</v>
      </c>
      <c r="D444" s="693"/>
      <c r="E444" s="693"/>
      <c r="F444" s="693"/>
      <c r="G444" s="693"/>
      <c r="H444" s="693"/>
      <c r="I444" s="693"/>
      <c r="J444" s="693"/>
      <c r="K444" s="693"/>
      <c r="L444" s="693"/>
      <c r="M444" s="693"/>
      <c r="N444" s="693"/>
      <c r="O444" s="693"/>
      <c r="P444" s="693"/>
      <c r="Q444" s="693"/>
      <c r="R444" s="693"/>
      <c r="S444" s="693"/>
      <c r="T444" s="693"/>
      <c r="U444" s="693"/>
      <c r="V444" s="693"/>
      <c r="W444" s="693"/>
      <c r="X444" s="693"/>
      <c r="Y444" s="693"/>
      <c r="Z444" s="698"/>
      <c r="AA444" s="699"/>
      <c r="AB444" s="699"/>
      <c r="AC444" s="699"/>
      <c r="AD444" s="699"/>
      <c r="AE444" s="699"/>
      <c r="AF444" s="699"/>
      <c r="AG444" s="699"/>
      <c r="AH444" s="699"/>
      <c r="AI444" s="699"/>
      <c r="AJ444" s="699"/>
      <c r="AK444" s="699"/>
      <c r="AL444" s="699"/>
      <c r="AM444" s="699"/>
      <c r="AN444" s="699"/>
      <c r="AO444" s="699"/>
      <c r="AP444" s="699"/>
      <c r="AQ444" s="699"/>
      <c r="AR444" s="699"/>
      <c r="AS444" s="699"/>
      <c r="AT444" s="699"/>
      <c r="AU444" s="699"/>
      <c r="AV444" s="700"/>
      <c r="AW444" s="353"/>
      <c r="AX444" s="353"/>
      <c r="AY444" s="353"/>
      <c r="AZ444" s="353"/>
      <c r="BA444" s="353"/>
      <c r="BB444" s="353"/>
      <c r="BC444" s="353"/>
      <c r="BD444" s="353"/>
      <c r="BE444" s="353"/>
      <c r="BF444" s="353"/>
      <c r="BG444" s="353"/>
      <c r="BH444" s="353"/>
      <c r="BI444" s="353"/>
      <c r="BJ444" s="353"/>
      <c r="BK444" s="353"/>
      <c r="BL444" s="353"/>
    </row>
    <row r="445" spans="1:64" ht="14.45" customHeight="1" thickBot="1">
      <c r="A445" s="735"/>
      <c r="B445" s="261">
        <v>0</v>
      </c>
      <c r="C445" s="40" t="s">
        <v>126</v>
      </c>
      <c r="D445" s="703"/>
      <c r="E445" s="703"/>
      <c r="F445" s="703"/>
      <c r="G445" s="703"/>
      <c r="H445" s="703"/>
      <c r="I445" s="703"/>
      <c r="J445" s="703"/>
      <c r="K445" s="703"/>
      <c r="L445" s="703"/>
      <c r="M445" s="703"/>
      <c r="N445" s="703"/>
      <c r="O445" s="703"/>
      <c r="P445" s="703"/>
      <c r="Q445" s="703"/>
      <c r="R445" s="703"/>
      <c r="S445" s="703"/>
      <c r="T445" s="703"/>
      <c r="U445" s="703"/>
      <c r="V445" s="703"/>
      <c r="W445" s="703"/>
      <c r="X445" s="703"/>
      <c r="Y445" s="703"/>
      <c r="Z445" s="698"/>
      <c r="AA445" s="699"/>
      <c r="AB445" s="699"/>
      <c r="AC445" s="699"/>
      <c r="AD445" s="699"/>
      <c r="AE445" s="699"/>
      <c r="AF445" s="699"/>
      <c r="AG445" s="699"/>
      <c r="AH445" s="699"/>
      <c r="AI445" s="699"/>
      <c r="AJ445" s="699"/>
      <c r="AK445" s="699"/>
      <c r="AL445" s="699"/>
      <c r="AM445" s="699"/>
      <c r="AN445" s="699"/>
      <c r="AO445" s="699"/>
      <c r="AP445" s="699"/>
      <c r="AQ445" s="699"/>
      <c r="AR445" s="699"/>
      <c r="AS445" s="699"/>
      <c r="AT445" s="699"/>
      <c r="AU445" s="699"/>
      <c r="AV445" s="700"/>
      <c r="AW445" s="353"/>
      <c r="AX445" s="353"/>
      <c r="AY445" s="353"/>
      <c r="AZ445" s="353"/>
      <c r="BA445" s="353"/>
      <c r="BB445" s="353"/>
      <c r="BC445" s="353"/>
      <c r="BD445" s="353"/>
      <c r="BE445" s="353"/>
      <c r="BF445" s="353"/>
      <c r="BG445" s="353"/>
      <c r="BH445" s="353"/>
      <c r="BI445" s="353"/>
      <c r="BJ445" s="353"/>
      <c r="BK445" s="353"/>
      <c r="BL445" s="353"/>
    </row>
    <row r="446" spans="1:64" ht="50.1" customHeight="1">
      <c r="A446" s="736" t="s">
        <v>149</v>
      </c>
      <c r="B446" s="258"/>
      <c r="C446" s="39" t="s">
        <v>173</v>
      </c>
      <c r="D446" s="704"/>
      <c r="E446" s="704"/>
      <c r="F446" s="704"/>
      <c r="G446" s="704"/>
      <c r="H446" s="704"/>
      <c r="I446" s="704"/>
      <c r="J446" s="704"/>
      <c r="K446" s="704"/>
      <c r="L446" s="704"/>
      <c r="M446" s="704"/>
      <c r="N446" s="704"/>
      <c r="O446" s="704"/>
      <c r="P446" s="704"/>
      <c r="Q446" s="704"/>
      <c r="R446" s="704"/>
      <c r="S446" s="704"/>
      <c r="T446" s="704"/>
      <c r="U446" s="704"/>
      <c r="V446" s="704"/>
      <c r="W446" s="704"/>
      <c r="X446" s="704"/>
      <c r="Y446" s="704"/>
      <c r="Z446" s="705"/>
      <c r="AA446" s="706"/>
      <c r="AB446" s="706"/>
      <c r="AC446" s="706"/>
      <c r="AD446" s="706"/>
      <c r="AE446" s="706"/>
      <c r="AF446" s="706"/>
      <c r="AG446" s="706"/>
      <c r="AH446" s="706"/>
      <c r="AI446" s="706"/>
      <c r="AJ446" s="706"/>
      <c r="AK446" s="706"/>
      <c r="AL446" s="706"/>
      <c r="AM446" s="706"/>
      <c r="AN446" s="706"/>
      <c r="AO446" s="706"/>
      <c r="AP446" s="706"/>
      <c r="AQ446" s="706"/>
      <c r="AR446" s="706"/>
      <c r="AS446" s="706"/>
      <c r="AT446" s="706"/>
      <c r="AU446" s="706"/>
      <c r="AV446" s="707"/>
      <c r="AW446" s="353"/>
      <c r="AX446" s="353"/>
      <c r="AY446" s="353"/>
      <c r="AZ446" s="353"/>
      <c r="BA446" s="353"/>
      <c r="BB446" s="353"/>
      <c r="BC446" s="353"/>
      <c r="BD446" s="353"/>
      <c r="BE446" s="353"/>
      <c r="BF446" s="353"/>
      <c r="BG446" s="353"/>
      <c r="BH446" s="353"/>
      <c r="BI446" s="353"/>
      <c r="BJ446" s="353"/>
      <c r="BK446" s="353"/>
      <c r="BL446" s="353"/>
    </row>
    <row r="447" spans="1:64" ht="14.45" customHeight="1" thickBot="1">
      <c r="A447" s="737"/>
      <c r="B447" s="260">
        <v>0</v>
      </c>
      <c r="C447" s="76" t="s">
        <v>149</v>
      </c>
      <c r="D447" s="708"/>
      <c r="E447" s="708"/>
      <c r="F447" s="708"/>
      <c r="G447" s="708"/>
      <c r="H447" s="708"/>
      <c r="I447" s="708"/>
      <c r="J447" s="708"/>
      <c r="K447" s="708"/>
      <c r="L447" s="708"/>
      <c r="M447" s="708"/>
      <c r="N447" s="708"/>
      <c r="O447" s="708"/>
      <c r="P447" s="708"/>
      <c r="Q447" s="708"/>
      <c r="R447" s="708"/>
      <c r="S447" s="708"/>
      <c r="T447" s="708"/>
      <c r="U447" s="708"/>
      <c r="V447" s="708"/>
      <c r="W447" s="708"/>
      <c r="X447" s="708"/>
      <c r="Y447" s="708"/>
      <c r="Z447" s="698"/>
      <c r="AA447" s="699"/>
      <c r="AB447" s="699"/>
      <c r="AC447" s="699"/>
      <c r="AD447" s="699"/>
      <c r="AE447" s="699"/>
      <c r="AF447" s="699"/>
      <c r="AG447" s="699"/>
      <c r="AH447" s="699"/>
      <c r="AI447" s="699"/>
      <c r="AJ447" s="699"/>
      <c r="AK447" s="699"/>
      <c r="AL447" s="699"/>
      <c r="AM447" s="699"/>
      <c r="AN447" s="699"/>
      <c r="AO447" s="699"/>
      <c r="AP447" s="699"/>
      <c r="AQ447" s="699"/>
      <c r="AR447" s="699"/>
      <c r="AS447" s="699"/>
      <c r="AT447" s="699"/>
      <c r="AU447" s="699"/>
      <c r="AV447" s="700"/>
      <c r="AW447" s="353"/>
      <c r="AX447" s="353"/>
      <c r="AY447" s="353"/>
      <c r="AZ447" s="353"/>
      <c r="BA447" s="353"/>
      <c r="BB447" s="353"/>
      <c r="BC447" s="353"/>
      <c r="BD447" s="353"/>
      <c r="BE447" s="353"/>
      <c r="BF447" s="353"/>
      <c r="BG447" s="353"/>
      <c r="BH447" s="353"/>
      <c r="BI447" s="353"/>
      <c r="BJ447" s="353"/>
      <c r="BK447" s="353"/>
      <c r="BL447" s="353"/>
    </row>
    <row r="448" spans="1:64" ht="50.1" customHeight="1">
      <c r="A448" s="736" t="s">
        <v>10</v>
      </c>
      <c r="B448" s="258"/>
      <c r="C448" s="74" t="s">
        <v>124</v>
      </c>
      <c r="D448" s="704"/>
      <c r="E448" s="704"/>
      <c r="F448" s="704"/>
      <c r="G448" s="704"/>
      <c r="H448" s="704"/>
      <c r="I448" s="704"/>
      <c r="J448" s="704"/>
      <c r="K448" s="704"/>
      <c r="L448" s="704"/>
      <c r="M448" s="704"/>
      <c r="N448" s="704"/>
      <c r="O448" s="704"/>
      <c r="P448" s="704"/>
      <c r="Q448" s="704"/>
      <c r="R448" s="704"/>
      <c r="S448" s="704"/>
      <c r="T448" s="704"/>
      <c r="U448" s="704"/>
      <c r="V448" s="704"/>
      <c r="W448" s="704"/>
      <c r="X448" s="704"/>
      <c r="Y448" s="704"/>
      <c r="Z448" s="705"/>
      <c r="AA448" s="706"/>
      <c r="AB448" s="706"/>
      <c r="AC448" s="706"/>
      <c r="AD448" s="706"/>
      <c r="AE448" s="706"/>
      <c r="AF448" s="706"/>
      <c r="AG448" s="706"/>
      <c r="AH448" s="706"/>
      <c r="AI448" s="706"/>
      <c r="AJ448" s="706"/>
      <c r="AK448" s="706"/>
      <c r="AL448" s="706"/>
      <c r="AM448" s="706"/>
      <c r="AN448" s="706"/>
      <c r="AO448" s="706"/>
      <c r="AP448" s="706"/>
      <c r="AQ448" s="706"/>
      <c r="AR448" s="706"/>
      <c r="AS448" s="706"/>
      <c r="AT448" s="706"/>
      <c r="AU448" s="706"/>
      <c r="AV448" s="707"/>
      <c r="AW448" s="353"/>
      <c r="AX448" s="353"/>
      <c r="AY448" s="353"/>
      <c r="AZ448" s="353"/>
      <c r="BA448" s="353"/>
      <c r="BB448" s="353"/>
      <c r="BC448" s="353"/>
      <c r="BD448" s="353"/>
      <c r="BE448" s="353"/>
      <c r="BF448" s="353"/>
      <c r="BG448" s="353"/>
      <c r="BH448" s="353"/>
      <c r="BI448" s="353"/>
      <c r="BJ448" s="353"/>
      <c r="BK448" s="353"/>
      <c r="BL448" s="353"/>
    </row>
    <row r="449" spans="1:64" ht="14.45" customHeight="1" thickBot="1">
      <c r="A449" s="737"/>
      <c r="B449" s="260">
        <v>0</v>
      </c>
      <c r="C449" s="38" t="s">
        <v>126</v>
      </c>
      <c r="D449" s="709"/>
      <c r="E449" s="709"/>
      <c r="F449" s="709"/>
      <c r="G449" s="709"/>
      <c r="H449" s="709"/>
      <c r="I449" s="709"/>
      <c r="J449" s="709"/>
      <c r="K449" s="709"/>
      <c r="L449" s="709"/>
      <c r="M449" s="709"/>
      <c r="N449" s="709"/>
      <c r="O449" s="709"/>
      <c r="P449" s="709"/>
      <c r="Q449" s="709"/>
      <c r="R449" s="709"/>
      <c r="S449" s="709"/>
      <c r="T449" s="709"/>
      <c r="U449" s="709"/>
      <c r="V449" s="709"/>
      <c r="W449" s="709"/>
      <c r="X449" s="709"/>
      <c r="Y449" s="709"/>
      <c r="Z449" s="698"/>
      <c r="AA449" s="699"/>
      <c r="AB449" s="699"/>
      <c r="AC449" s="699"/>
      <c r="AD449" s="699"/>
      <c r="AE449" s="699"/>
      <c r="AF449" s="699"/>
      <c r="AG449" s="699"/>
      <c r="AH449" s="699"/>
      <c r="AI449" s="699"/>
      <c r="AJ449" s="699"/>
      <c r="AK449" s="699"/>
      <c r="AL449" s="699"/>
      <c r="AM449" s="699"/>
      <c r="AN449" s="699"/>
      <c r="AO449" s="699"/>
      <c r="AP449" s="699"/>
      <c r="AQ449" s="699"/>
      <c r="AR449" s="699"/>
      <c r="AS449" s="699"/>
      <c r="AT449" s="699"/>
      <c r="AU449" s="699"/>
      <c r="AV449" s="700"/>
      <c r="AW449" s="353"/>
      <c r="AX449" s="353"/>
      <c r="AY449" s="353"/>
      <c r="AZ449" s="353"/>
      <c r="BA449" s="353"/>
      <c r="BB449" s="353"/>
      <c r="BC449" s="353"/>
      <c r="BD449" s="353"/>
      <c r="BE449" s="353"/>
      <c r="BF449" s="353"/>
      <c r="BG449" s="353"/>
      <c r="BH449" s="353"/>
      <c r="BI449" s="353"/>
      <c r="BJ449" s="353"/>
      <c r="BK449" s="353"/>
      <c r="BL449" s="353"/>
    </row>
    <row r="450" spans="1:64" ht="50.1" customHeight="1" thickBot="1">
      <c r="A450" s="735" t="s">
        <v>55</v>
      </c>
      <c r="B450" s="258"/>
      <c r="C450" s="41" t="s">
        <v>124</v>
      </c>
      <c r="D450" s="693"/>
      <c r="E450" s="693"/>
      <c r="F450" s="693"/>
      <c r="G450" s="693"/>
      <c r="H450" s="693"/>
      <c r="I450" s="693"/>
      <c r="J450" s="693"/>
      <c r="K450" s="693"/>
      <c r="L450" s="693"/>
      <c r="M450" s="693"/>
      <c r="N450" s="693"/>
      <c r="O450" s="693"/>
      <c r="P450" s="693"/>
      <c r="Q450" s="693"/>
      <c r="R450" s="693"/>
      <c r="S450" s="693"/>
      <c r="T450" s="693"/>
      <c r="U450" s="693"/>
      <c r="V450" s="693"/>
      <c r="W450" s="693"/>
      <c r="X450" s="693"/>
      <c r="Y450" s="693"/>
      <c r="Z450" s="698"/>
      <c r="AA450" s="699"/>
      <c r="AB450" s="699"/>
      <c r="AC450" s="699"/>
      <c r="AD450" s="699"/>
      <c r="AE450" s="699"/>
      <c r="AF450" s="699"/>
      <c r="AG450" s="699"/>
      <c r="AH450" s="699"/>
      <c r="AI450" s="699"/>
      <c r="AJ450" s="699"/>
      <c r="AK450" s="699"/>
      <c r="AL450" s="699"/>
      <c r="AM450" s="699"/>
      <c r="AN450" s="699"/>
      <c r="AO450" s="699"/>
      <c r="AP450" s="699"/>
      <c r="AQ450" s="699"/>
      <c r="AR450" s="699"/>
      <c r="AS450" s="699"/>
      <c r="AT450" s="699"/>
      <c r="AU450" s="699"/>
      <c r="AV450" s="700"/>
      <c r="AW450" s="353"/>
      <c r="AX450" s="353"/>
      <c r="AY450" s="353"/>
      <c r="AZ450" s="353"/>
      <c r="BA450" s="353"/>
      <c r="BB450" s="353"/>
      <c r="BC450" s="353"/>
      <c r="BD450" s="353"/>
      <c r="BE450" s="353"/>
      <c r="BF450" s="353"/>
      <c r="BG450" s="353"/>
      <c r="BH450" s="353"/>
      <c r="BI450" s="353"/>
      <c r="BJ450" s="353"/>
      <c r="BK450" s="353"/>
      <c r="BL450" s="353"/>
    </row>
    <row r="451" spans="1:64" ht="14.45" customHeight="1" thickBot="1">
      <c r="A451" s="735"/>
      <c r="B451" s="261">
        <v>0</v>
      </c>
      <c r="C451" s="38" t="s">
        <v>126</v>
      </c>
      <c r="D451" s="710"/>
      <c r="E451" s="703"/>
      <c r="F451" s="703"/>
      <c r="G451" s="703"/>
      <c r="H451" s="703"/>
      <c r="I451" s="703"/>
      <c r="J451" s="703"/>
      <c r="K451" s="703"/>
      <c r="L451" s="703"/>
      <c r="M451" s="703"/>
      <c r="N451" s="703"/>
      <c r="O451" s="703"/>
      <c r="P451" s="703"/>
      <c r="Q451" s="703"/>
      <c r="R451" s="703"/>
      <c r="S451" s="703"/>
      <c r="T451" s="703"/>
      <c r="U451" s="703"/>
      <c r="V451" s="703"/>
      <c r="W451" s="703"/>
      <c r="X451" s="703"/>
      <c r="Y451" s="703"/>
      <c r="Z451" s="711"/>
      <c r="AA451" s="712"/>
      <c r="AB451" s="712"/>
      <c r="AC451" s="712"/>
      <c r="AD451" s="712"/>
      <c r="AE451" s="712"/>
      <c r="AF451" s="712"/>
      <c r="AG451" s="712"/>
      <c r="AH451" s="712"/>
      <c r="AI451" s="712"/>
      <c r="AJ451" s="712"/>
      <c r="AK451" s="712"/>
      <c r="AL451" s="712"/>
      <c r="AM451" s="712"/>
      <c r="AN451" s="712"/>
      <c r="AO451" s="712"/>
      <c r="AP451" s="712"/>
      <c r="AQ451" s="712"/>
      <c r="AR451" s="712"/>
      <c r="AS451" s="712"/>
      <c r="AT451" s="712"/>
      <c r="AU451" s="712"/>
      <c r="AV451" s="713"/>
      <c r="AW451" s="353"/>
      <c r="AX451" s="353"/>
      <c r="AY451" s="353"/>
      <c r="AZ451" s="353"/>
      <c r="BA451" s="353"/>
      <c r="BB451" s="353"/>
      <c r="BC451" s="353"/>
      <c r="BD451" s="353"/>
      <c r="BE451" s="353"/>
      <c r="BF451" s="353"/>
      <c r="BG451" s="353"/>
      <c r="BH451" s="353"/>
      <c r="BI451" s="353"/>
      <c r="BJ451" s="353"/>
      <c r="BK451" s="353"/>
      <c r="BL451" s="353"/>
    </row>
    <row r="452" spans="1:64" ht="21.95" customHeight="1" thickBot="1">
      <c r="A452" s="200" t="s">
        <v>13</v>
      </c>
      <c r="B452" s="318">
        <f>SUM(B437,B441,B443,B445,B451)-B447-B449</f>
        <v>0</v>
      </c>
      <c r="C452" s="76"/>
      <c r="D452" s="353"/>
      <c r="E452" s="353"/>
      <c r="F452" s="353"/>
      <c r="G452" s="353"/>
      <c r="H452" s="353"/>
      <c r="I452" s="353"/>
      <c r="J452" s="353"/>
      <c r="K452" s="353"/>
      <c r="L452" s="353"/>
      <c r="M452" s="353"/>
      <c r="N452" s="353"/>
      <c r="O452" s="353"/>
      <c r="P452" s="353"/>
      <c r="Q452" s="353"/>
      <c r="R452" s="353"/>
      <c r="S452" s="353"/>
      <c r="T452" s="353"/>
      <c r="U452" s="353"/>
      <c r="V452" s="353"/>
      <c r="W452" s="353"/>
      <c r="X452" s="353"/>
      <c r="Y452" s="353"/>
      <c r="Z452" s="353"/>
      <c r="AA452" s="353"/>
      <c r="AB452" s="353"/>
      <c r="AC452" s="353"/>
      <c r="AD452" s="353"/>
      <c r="AE452" s="353"/>
      <c r="AF452" s="353"/>
      <c r="AG452" s="353"/>
      <c r="AH452" s="353"/>
      <c r="AI452" s="353"/>
      <c r="AJ452" s="353"/>
      <c r="AK452" s="353"/>
      <c r="AL452" s="353"/>
      <c r="AM452" s="353"/>
      <c r="AN452" s="353"/>
      <c r="AO452" s="353"/>
      <c r="AP452" s="353"/>
      <c r="AQ452" s="353"/>
      <c r="AR452" s="353"/>
      <c r="AS452" s="353"/>
      <c r="AT452" s="353"/>
      <c r="AU452" s="353"/>
      <c r="AV452" s="353"/>
      <c r="AW452" s="353"/>
      <c r="AX452" s="353"/>
      <c r="AY452" s="353"/>
      <c r="AZ452" s="353"/>
      <c r="BA452" s="353"/>
      <c r="BB452" s="353"/>
      <c r="BC452" s="353"/>
      <c r="BD452" s="353"/>
      <c r="BE452" s="353"/>
      <c r="BF452" s="353"/>
      <c r="BG452" s="353"/>
      <c r="BH452" s="353"/>
      <c r="BI452" s="353"/>
      <c r="BJ452" s="353"/>
      <c r="BK452" s="353"/>
      <c r="BL452" s="353"/>
    </row>
    <row r="453" spans="1:64" ht="30" customHeight="1" thickBot="1">
      <c r="A453" s="199" t="s">
        <v>217</v>
      </c>
      <c r="B453" s="714"/>
      <c r="C453" s="527">
        <f>IF(B453="",0,IF(D429="Forsknings- og videnformidlingsinstitution",IF(B452=0,0,B453/B452),IF(B437=0,0,B453/B437)))</f>
        <v>0</v>
      </c>
      <c r="D453" s="353"/>
      <c r="E453" s="353"/>
      <c r="F453" s="353"/>
      <c r="G453" s="353"/>
      <c r="H453" s="353"/>
      <c r="I453" s="353"/>
      <c r="J453" s="353"/>
      <c r="K453" s="353"/>
      <c r="L453" s="353"/>
      <c r="M453" s="353"/>
      <c r="N453" s="353"/>
      <c r="O453" s="353"/>
      <c r="P453" s="353"/>
      <c r="Q453" s="353"/>
      <c r="R453" s="353"/>
      <c r="S453" s="353"/>
      <c r="T453" s="353"/>
      <c r="U453" s="353"/>
      <c r="V453" s="353"/>
      <c r="W453" s="353"/>
      <c r="X453" s="353"/>
      <c r="Y453" s="353"/>
      <c r="Z453" s="353"/>
      <c r="AA453" s="353"/>
      <c r="AB453" s="353"/>
      <c r="AC453" s="353"/>
      <c r="AD453" s="353"/>
      <c r="AE453" s="353"/>
      <c r="AF453" s="353"/>
      <c r="AG453" s="353"/>
      <c r="AH453" s="353"/>
      <c r="AI453" s="353"/>
      <c r="AJ453" s="353"/>
      <c r="AK453" s="353"/>
      <c r="AL453" s="353"/>
      <c r="AM453" s="353"/>
      <c r="AN453" s="353"/>
      <c r="AO453" s="353"/>
      <c r="AP453" s="353"/>
      <c r="AQ453" s="353"/>
      <c r="AR453" s="353"/>
      <c r="AS453" s="353"/>
      <c r="AT453" s="353"/>
      <c r="AU453" s="353"/>
      <c r="AV453" s="353"/>
      <c r="AW453" s="353"/>
      <c r="AX453" s="353"/>
      <c r="AY453" s="353"/>
      <c r="AZ453" s="353"/>
      <c r="BA453" s="353"/>
      <c r="BB453" s="353"/>
      <c r="BC453" s="353"/>
      <c r="BD453" s="353"/>
      <c r="BE453" s="353"/>
      <c r="BF453" s="353"/>
      <c r="BG453" s="353"/>
      <c r="BH453" s="353"/>
      <c r="BI453" s="353"/>
      <c r="BJ453" s="353"/>
      <c r="BK453" s="353"/>
      <c r="BL453" s="353"/>
    </row>
    <row r="454" spans="1:64" ht="21.95" customHeight="1" thickBot="1">
      <c r="A454" s="253" t="s">
        <v>339</v>
      </c>
      <c r="B454" s="377">
        <f>SUM(B452:B453)</f>
        <v>0</v>
      </c>
      <c r="C454" s="254"/>
      <c r="D454" s="353"/>
      <c r="E454" s="353"/>
      <c r="F454" s="353"/>
      <c r="G454" s="353"/>
      <c r="H454" s="353"/>
      <c r="I454" s="353"/>
      <c r="J454" s="353"/>
      <c r="K454" s="353"/>
      <c r="L454" s="353"/>
      <c r="M454" s="353"/>
      <c r="N454" s="353"/>
      <c r="O454" s="353"/>
      <c r="P454" s="353"/>
      <c r="Q454" s="353"/>
      <c r="R454" s="353"/>
      <c r="S454" s="353"/>
      <c r="T454" s="353"/>
      <c r="U454" s="353"/>
      <c r="V454" s="353"/>
      <c r="W454" s="353"/>
      <c r="X454" s="353"/>
      <c r="Y454" s="353"/>
      <c r="Z454" s="353"/>
      <c r="AA454" s="353"/>
      <c r="AB454" s="353"/>
      <c r="AC454" s="353"/>
      <c r="AD454" s="353"/>
      <c r="AE454" s="353"/>
      <c r="AF454" s="353"/>
      <c r="AG454" s="353"/>
      <c r="AH454" s="353"/>
      <c r="AI454" s="353"/>
      <c r="AJ454" s="353"/>
      <c r="AK454" s="353"/>
      <c r="AL454" s="353"/>
      <c r="AM454" s="353"/>
      <c r="AN454" s="353"/>
      <c r="AO454" s="353"/>
      <c r="AP454" s="353"/>
      <c r="AQ454" s="353"/>
      <c r="AR454" s="353"/>
      <c r="AS454" s="353"/>
      <c r="AT454" s="353"/>
      <c r="AU454" s="353"/>
      <c r="AV454" s="353"/>
      <c r="AW454" s="353"/>
      <c r="AX454" s="353"/>
      <c r="AY454" s="353"/>
      <c r="AZ454" s="353"/>
      <c r="BA454" s="353"/>
      <c r="BB454" s="353"/>
      <c r="BC454" s="353"/>
      <c r="BD454" s="353"/>
      <c r="BE454" s="353"/>
      <c r="BF454" s="353"/>
      <c r="BG454" s="353"/>
      <c r="BH454" s="353"/>
      <c r="BI454" s="353"/>
      <c r="BJ454" s="353"/>
      <c r="BK454" s="353"/>
      <c r="BL454" s="353"/>
    </row>
    <row r="455" spans="1:64" ht="14.1" customHeight="1">
      <c r="A455" s="353"/>
      <c r="B455" s="353"/>
      <c r="C455" s="353"/>
      <c r="D455" s="353"/>
      <c r="E455" s="353"/>
      <c r="F455" s="353"/>
      <c r="G455" s="353"/>
      <c r="H455" s="353"/>
      <c r="I455" s="353"/>
      <c r="J455" s="353"/>
      <c r="K455" s="353"/>
      <c r="L455" s="353"/>
      <c r="M455" s="353"/>
      <c r="N455" s="353"/>
      <c r="O455" s="353"/>
      <c r="P455" s="353"/>
      <c r="Q455" s="353"/>
      <c r="R455" s="353"/>
      <c r="S455" s="353"/>
      <c r="T455" s="353"/>
      <c r="U455" s="353"/>
      <c r="V455" s="353"/>
      <c r="W455" s="353"/>
      <c r="X455" s="353"/>
      <c r="Y455" s="353"/>
      <c r="Z455" s="353"/>
      <c r="AA455" s="353"/>
      <c r="AB455" s="353"/>
      <c r="AC455" s="353"/>
      <c r="AD455" s="353"/>
      <c r="AE455" s="353"/>
      <c r="AF455" s="353"/>
      <c r="AG455" s="353"/>
      <c r="AH455" s="353"/>
      <c r="AI455" s="353"/>
      <c r="AJ455" s="353"/>
      <c r="AK455" s="353"/>
      <c r="AL455" s="353"/>
      <c r="AM455" s="353"/>
      <c r="AN455" s="353"/>
      <c r="AO455" s="353"/>
      <c r="AP455" s="353"/>
      <c r="AQ455" s="353"/>
      <c r="AR455" s="353"/>
      <c r="AS455" s="353"/>
      <c r="AT455" s="353"/>
      <c r="AU455" s="353"/>
      <c r="AV455" s="353"/>
      <c r="AW455" s="353"/>
      <c r="AX455" s="353"/>
      <c r="AY455" s="353"/>
      <c r="AZ455" s="353"/>
      <c r="BA455" s="353"/>
      <c r="BB455" s="353"/>
      <c r="BC455" s="353"/>
      <c r="BD455" s="353"/>
      <c r="BE455" s="353"/>
      <c r="BF455" s="353"/>
      <c r="BG455" s="353"/>
      <c r="BH455" s="353"/>
      <c r="BI455" s="353"/>
      <c r="BJ455" s="353"/>
      <c r="BK455" s="353"/>
      <c r="BL455" s="353"/>
    </row>
    <row r="456" spans="1:64" ht="14.1" customHeight="1" thickBot="1">
      <c r="A456" s="373"/>
      <c r="B456" s="373"/>
      <c r="C456" s="353"/>
      <c r="D456" s="353"/>
      <c r="E456" s="353"/>
      <c r="F456" s="353"/>
      <c r="G456" s="353"/>
      <c r="H456" s="353"/>
      <c r="I456" s="353"/>
      <c r="J456" s="353"/>
      <c r="K456" s="353"/>
      <c r="L456" s="353"/>
      <c r="M456" s="353"/>
      <c r="N456" s="353"/>
      <c r="O456" s="353"/>
      <c r="P456" s="353"/>
      <c r="Q456" s="353"/>
      <c r="R456" s="353"/>
      <c r="S456" s="353"/>
      <c r="T456" s="353"/>
      <c r="U456" s="353"/>
      <c r="V456" s="353"/>
      <c r="W456" s="353"/>
      <c r="X456" s="353"/>
      <c r="Y456" s="353"/>
      <c r="Z456" s="353"/>
      <c r="AA456" s="353"/>
      <c r="AB456" s="353"/>
      <c r="AC456" s="353"/>
      <c r="AD456" s="353"/>
      <c r="AE456" s="353"/>
      <c r="AF456" s="353"/>
      <c r="AG456" s="353"/>
      <c r="AH456" s="353"/>
      <c r="AI456" s="353"/>
      <c r="AJ456" s="353"/>
      <c r="AK456" s="353"/>
      <c r="AL456" s="353"/>
      <c r="AM456" s="353"/>
      <c r="AN456" s="353"/>
      <c r="AO456" s="353"/>
      <c r="AP456" s="353"/>
      <c r="AQ456" s="353"/>
      <c r="AR456" s="353"/>
      <c r="AS456" s="353"/>
      <c r="AT456" s="353"/>
      <c r="AU456" s="353"/>
      <c r="AV456" s="353"/>
      <c r="AW456" s="353"/>
      <c r="AX456" s="353"/>
      <c r="AY456" s="353"/>
      <c r="AZ456" s="353"/>
      <c r="BA456" s="353"/>
      <c r="BB456" s="353"/>
      <c r="BC456" s="353"/>
      <c r="BD456" s="353"/>
      <c r="BE456" s="353"/>
      <c r="BF456" s="353"/>
      <c r="BG456" s="353"/>
      <c r="BH456" s="353"/>
      <c r="BI456" s="353"/>
      <c r="BJ456" s="353"/>
      <c r="BK456" s="353"/>
      <c r="BL456" s="353"/>
    </row>
    <row r="457" spans="1:64" ht="24.95" customHeight="1" thickTop="1" thickBot="1">
      <c r="A457" s="366" t="s">
        <v>411</v>
      </c>
      <c r="B457" s="367"/>
      <c r="C457" s="358"/>
      <c r="D457" s="368"/>
      <c r="E457" s="358"/>
      <c r="F457" s="358"/>
      <c r="G457" s="358"/>
      <c r="H457" s="358"/>
      <c r="I457" s="358"/>
      <c r="J457" s="358"/>
      <c r="K457" s="358"/>
      <c r="L457" s="358"/>
      <c r="M457" s="358"/>
      <c r="N457" s="358"/>
      <c r="O457" s="358"/>
      <c r="P457" s="358"/>
      <c r="Q457" s="358"/>
      <c r="R457" s="358"/>
      <c r="S457" s="358"/>
      <c r="T457" s="358"/>
      <c r="U457" s="358"/>
      <c r="V457" s="358"/>
      <c r="W457" s="358"/>
      <c r="X457" s="358"/>
      <c r="Y457" s="358"/>
      <c r="Z457" s="358"/>
      <c r="AA457" s="358"/>
      <c r="AB457" s="358"/>
      <c r="AC457" s="358"/>
      <c r="AD457" s="358"/>
      <c r="AE457" s="358"/>
      <c r="AF457" s="358"/>
      <c r="AG457" s="358"/>
      <c r="AH457" s="358"/>
      <c r="AI457" s="358"/>
      <c r="AJ457" s="358"/>
      <c r="AK457" s="358"/>
      <c r="AL457" s="358"/>
      <c r="AM457" s="358"/>
      <c r="AN457" s="358"/>
      <c r="AO457" s="358"/>
      <c r="AP457" s="358"/>
      <c r="AQ457" s="358"/>
      <c r="AR457" s="358"/>
      <c r="AS457" s="358"/>
      <c r="AT457" s="358"/>
      <c r="AU457" s="358"/>
      <c r="AV457" s="358"/>
      <c r="AW457" s="353"/>
      <c r="AX457" s="353"/>
      <c r="AY457" s="353"/>
      <c r="AZ457" s="353"/>
      <c r="BA457" s="353"/>
      <c r="BB457" s="353"/>
      <c r="BC457" s="353"/>
      <c r="BD457" s="353"/>
      <c r="BE457" s="353"/>
      <c r="BF457" s="353"/>
      <c r="BG457" s="353"/>
      <c r="BH457" s="353"/>
      <c r="BI457" s="353"/>
      <c r="BJ457" s="353"/>
      <c r="BK457" s="353"/>
      <c r="BL457" s="353"/>
    </row>
    <row r="458" spans="1:64" ht="35.1" customHeight="1">
      <c r="A458" s="492" t="str">
        <f>IF(B459&gt;0,"Evt. P-nummer","")</f>
        <v/>
      </c>
      <c r="B458" s="512" t="s">
        <v>392</v>
      </c>
      <c r="C458" s="530" t="s">
        <v>15</v>
      </c>
      <c r="D458" s="531" t="s">
        <v>204</v>
      </c>
      <c r="E458" s="531" t="s">
        <v>113</v>
      </c>
      <c r="F458" s="532" t="s">
        <v>205</v>
      </c>
      <c r="G458" s="359"/>
      <c r="H458" s="359"/>
      <c r="I458" s="359"/>
      <c r="J458" s="359"/>
      <c r="K458" s="359"/>
      <c r="L458" s="359"/>
      <c r="M458" s="359"/>
      <c r="N458" s="359"/>
      <c r="O458" s="359"/>
      <c r="P458" s="359"/>
      <c r="Q458" s="359"/>
      <c r="R458" s="359"/>
      <c r="S458" s="359"/>
      <c r="T458" s="359"/>
      <c r="U458" s="359"/>
      <c r="V458" s="359"/>
      <c r="W458" s="359"/>
      <c r="X458" s="359"/>
      <c r="Y458" s="359"/>
      <c r="Z458" s="359"/>
      <c r="AA458" s="359"/>
      <c r="AB458" s="359"/>
      <c r="AC458" s="359"/>
      <c r="AD458" s="359"/>
      <c r="AE458" s="359"/>
      <c r="AF458" s="359"/>
      <c r="AG458" s="359"/>
      <c r="AH458" s="359"/>
      <c r="AI458" s="359"/>
      <c r="AJ458" s="359"/>
      <c r="AK458" s="359"/>
      <c r="AL458" s="359"/>
      <c r="AM458" s="359"/>
      <c r="AN458" s="359"/>
      <c r="AO458" s="359"/>
      <c r="AP458" s="359"/>
      <c r="AQ458" s="359"/>
      <c r="AR458" s="359"/>
      <c r="AS458" s="359"/>
      <c r="AT458" s="359"/>
      <c r="AU458" s="359"/>
      <c r="AV458" s="359"/>
      <c r="AW458" s="353"/>
      <c r="AX458" s="353"/>
      <c r="AY458" s="353"/>
      <c r="AZ458" s="353"/>
      <c r="BA458" s="353"/>
      <c r="BB458" s="353"/>
      <c r="BC458" s="353"/>
      <c r="BD458" s="353"/>
      <c r="BE458" s="353"/>
      <c r="BF458" s="353"/>
      <c r="BG458" s="353"/>
      <c r="BH458" s="353"/>
      <c r="BI458" s="353"/>
      <c r="BJ458" s="353"/>
      <c r="BK458" s="353"/>
      <c r="BL458" s="353"/>
    </row>
    <row r="459" spans="1:64" ht="35.1" customHeight="1" thickBot="1">
      <c r="A459" s="691"/>
      <c r="B459" s="692"/>
      <c r="C459" s="667"/>
      <c r="D459" s="668"/>
      <c r="E459" s="668"/>
      <c r="F459" s="669"/>
      <c r="G459" s="353"/>
      <c r="H459" s="353"/>
      <c r="I459" s="353"/>
      <c r="J459" s="353"/>
      <c r="K459" s="353"/>
      <c r="L459" s="353"/>
      <c r="M459" s="353"/>
      <c r="N459" s="353"/>
      <c r="O459" s="353"/>
      <c r="P459" s="353"/>
      <c r="Q459" s="353"/>
      <c r="R459" s="353"/>
      <c r="S459" s="353"/>
      <c r="T459" s="353"/>
      <c r="U459" s="353"/>
      <c r="V459" s="353"/>
      <c r="W459" s="353"/>
      <c r="X459" s="353"/>
      <c r="Y459" s="353"/>
      <c r="Z459" s="353"/>
      <c r="AA459" s="353"/>
      <c r="AB459" s="353"/>
      <c r="AC459" s="353"/>
      <c r="AD459" s="353"/>
      <c r="AE459" s="353"/>
      <c r="AF459" s="353"/>
      <c r="AG459" s="353"/>
      <c r="AH459" s="353"/>
      <c r="AI459" s="353"/>
      <c r="AJ459" s="353"/>
      <c r="AK459" s="353"/>
      <c r="AL459" s="353"/>
      <c r="AM459" s="353"/>
      <c r="AN459" s="353"/>
      <c r="AO459" s="353"/>
      <c r="AP459" s="353"/>
      <c r="AQ459" s="353"/>
      <c r="AR459" s="353"/>
      <c r="AS459" s="353"/>
      <c r="AT459" s="353"/>
      <c r="AU459" s="353"/>
      <c r="AV459" s="353"/>
      <c r="AW459" s="353"/>
      <c r="AX459" s="353"/>
      <c r="AY459" s="353"/>
      <c r="AZ459" s="353"/>
      <c r="BA459" s="353"/>
      <c r="BB459" s="353"/>
      <c r="BC459" s="353"/>
      <c r="BD459" s="353"/>
      <c r="BE459" s="353"/>
      <c r="BF459" s="353"/>
      <c r="BG459" s="353"/>
      <c r="BH459" s="353"/>
      <c r="BI459" s="353"/>
      <c r="BJ459" s="353"/>
      <c r="BK459" s="353"/>
      <c r="BL459" s="353"/>
    </row>
    <row r="460" spans="1:64" ht="35.1" customHeight="1">
      <c r="A460" s="528" t="s">
        <v>210</v>
      </c>
      <c r="B460" s="529" t="s">
        <v>406</v>
      </c>
      <c r="C460" s="750"/>
      <c r="D460" s="533" t="s">
        <v>401</v>
      </c>
      <c r="E460" s="533" t="str">
        <f>IF(D461="Ja","Privat finansiering","")</f>
        <v/>
      </c>
      <c r="F460" s="536" t="str">
        <f>IF(D461="Ja","Offentlig finansiering","")</f>
        <v/>
      </c>
      <c r="G460" s="353"/>
      <c r="H460" s="353"/>
      <c r="I460" s="353"/>
      <c r="J460" s="353"/>
      <c r="K460" s="353"/>
      <c r="L460" s="353"/>
      <c r="M460" s="353"/>
      <c r="N460" s="353"/>
      <c r="O460" s="353"/>
      <c r="P460" s="353"/>
      <c r="Q460" s="353"/>
      <c r="R460" s="353"/>
      <c r="S460" s="353"/>
      <c r="T460" s="353"/>
      <c r="U460" s="353"/>
      <c r="V460" s="353"/>
      <c r="W460" s="353"/>
      <c r="X460" s="353"/>
      <c r="Y460" s="353"/>
      <c r="Z460" s="353"/>
      <c r="AA460" s="353"/>
      <c r="AB460" s="353"/>
      <c r="AC460" s="353"/>
      <c r="AD460" s="353"/>
      <c r="AE460" s="353"/>
      <c r="AF460" s="353"/>
      <c r="AG460" s="353"/>
      <c r="AH460" s="353"/>
      <c r="AI460" s="353"/>
      <c r="AJ460" s="353"/>
      <c r="AK460" s="353"/>
      <c r="AL460" s="353"/>
      <c r="AM460" s="353"/>
      <c r="AN460" s="353"/>
      <c r="AO460" s="353"/>
      <c r="AP460" s="353"/>
      <c r="AQ460" s="353"/>
      <c r="AR460" s="353"/>
      <c r="AS460" s="353"/>
      <c r="AT460" s="353"/>
      <c r="AU460" s="353"/>
      <c r="AV460" s="353"/>
      <c r="AW460" s="353"/>
      <c r="AX460" s="353"/>
      <c r="AY460" s="353"/>
      <c r="AZ460" s="353"/>
      <c r="BA460" s="353"/>
      <c r="BB460" s="353"/>
      <c r="BC460" s="353"/>
      <c r="BD460" s="353"/>
      <c r="BE460" s="353"/>
      <c r="BF460" s="353"/>
      <c r="BG460" s="353"/>
      <c r="BH460" s="353"/>
      <c r="BI460" s="353"/>
      <c r="BJ460" s="353"/>
      <c r="BK460" s="353"/>
      <c r="BL460" s="353"/>
    </row>
    <row r="461" spans="1:64" ht="35.1" customHeight="1" thickBot="1">
      <c r="A461" s="335" t="s">
        <v>429</v>
      </c>
      <c r="B461" s="519" t="s">
        <v>429</v>
      </c>
      <c r="C461" s="751"/>
      <c r="D461" s="670"/>
      <c r="E461" s="685"/>
      <c r="F461" s="686"/>
      <c r="G461" s="353"/>
      <c r="H461" s="353"/>
      <c r="I461" s="353"/>
      <c r="J461" s="353"/>
      <c r="K461" s="353"/>
      <c r="L461" s="353"/>
      <c r="M461" s="353"/>
      <c r="N461" s="353"/>
      <c r="O461" s="353"/>
      <c r="P461" s="353"/>
      <c r="Q461" s="353"/>
      <c r="R461" s="353"/>
      <c r="S461" s="353"/>
      <c r="T461" s="353"/>
      <c r="U461" s="353"/>
      <c r="V461" s="353"/>
      <c r="W461" s="353"/>
      <c r="X461" s="353"/>
      <c r="Y461" s="353"/>
      <c r="Z461" s="353"/>
      <c r="AA461" s="353"/>
      <c r="AB461" s="353"/>
      <c r="AC461" s="353"/>
      <c r="AD461" s="353"/>
      <c r="AE461" s="353"/>
      <c r="AF461" s="353"/>
      <c r="AG461" s="353"/>
      <c r="AH461" s="353"/>
      <c r="AI461" s="353"/>
      <c r="AJ461" s="353"/>
      <c r="AK461" s="353"/>
      <c r="AL461" s="353"/>
      <c r="AM461" s="353"/>
      <c r="AN461" s="353"/>
      <c r="AO461" s="353"/>
      <c r="AP461" s="353"/>
      <c r="AQ461" s="353"/>
      <c r="AR461" s="353"/>
      <c r="AS461" s="353"/>
      <c r="AT461" s="353"/>
      <c r="AU461" s="353"/>
      <c r="AV461" s="353"/>
      <c r="AW461" s="353"/>
      <c r="AX461" s="353"/>
      <c r="AY461" s="353"/>
      <c r="AZ461" s="353"/>
      <c r="BA461" s="353"/>
      <c r="BB461" s="353"/>
      <c r="BC461" s="353"/>
      <c r="BD461" s="353"/>
      <c r="BE461" s="353"/>
      <c r="BF461" s="353"/>
      <c r="BG461" s="353"/>
      <c r="BH461" s="353"/>
      <c r="BI461" s="353"/>
      <c r="BJ461" s="353"/>
      <c r="BK461" s="353"/>
      <c r="BL461" s="353"/>
    </row>
    <row r="462" spans="1:64" ht="14.1" customHeight="1">
      <c r="A462" s="353"/>
      <c r="B462" s="353"/>
      <c r="C462" s="353"/>
      <c r="D462" s="353"/>
      <c r="E462" s="353"/>
      <c r="F462" s="353"/>
      <c r="G462" s="353"/>
      <c r="H462" s="353"/>
      <c r="I462" s="353"/>
      <c r="J462" s="353"/>
      <c r="K462" s="353"/>
      <c r="L462" s="353"/>
      <c r="M462" s="353"/>
      <c r="N462" s="353"/>
      <c r="O462" s="353"/>
      <c r="P462" s="353"/>
      <c r="Q462" s="353"/>
      <c r="R462" s="353"/>
      <c r="S462" s="353"/>
      <c r="T462" s="353"/>
      <c r="U462" s="353"/>
      <c r="V462" s="353"/>
      <c r="W462" s="353"/>
      <c r="X462" s="353"/>
      <c r="Y462" s="353"/>
      <c r="Z462" s="353"/>
      <c r="AA462" s="353"/>
      <c r="AB462" s="353"/>
      <c r="AC462" s="353"/>
      <c r="AD462" s="353"/>
      <c r="AE462" s="353"/>
      <c r="AF462" s="353"/>
      <c r="AG462" s="353"/>
      <c r="AH462" s="353"/>
      <c r="AI462" s="353"/>
      <c r="AJ462" s="353"/>
      <c r="AK462" s="353"/>
      <c r="AL462" s="353"/>
      <c r="AM462" s="353"/>
      <c r="AN462" s="353"/>
      <c r="AO462" s="353"/>
      <c r="AP462" s="353"/>
      <c r="AQ462" s="353"/>
      <c r="AR462" s="353"/>
      <c r="AS462" s="353"/>
      <c r="AT462" s="353"/>
      <c r="AU462" s="353"/>
      <c r="AV462" s="353"/>
      <c r="AW462" s="353"/>
      <c r="AX462" s="353"/>
      <c r="AY462" s="353"/>
      <c r="AZ462" s="353"/>
      <c r="BA462" s="353"/>
      <c r="BB462" s="353"/>
      <c r="BC462" s="353"/>
      <c r="BD462" s="353"/>
      <c r="BE462" s="353"/>
      <c r="BF462" s="353"/>
      <c r="BG462" s="353"/>
      <c r="BH462" s="353"/>
      <c r="BI462" s="353"/>
      <c r="BJ462" s="353"/>
      <c r="BK462" s="353"/>
      <c r="BL462" s="353"/>
    </row>
    <row r="463" spans="1:64" ht="16.5" thickBot="1">
      <c r="A463" s="354" t="s">
        <v>431</v>
      </c>
      <c r="B463" s="354" t="s">
        <v>203</v>
      </c>
      <c r="C463" s="372" t="s">
        <v>123</v>
      </c>
      <c r="D463" s="370" t="s">
        <v>127</v>
      </c>
      <c r="E463" s="370" t="s">
        <v>128</v>
      </c>
      <c r="F463" s="370" t="s">
        <v>129</v>
      </c>
      <c r="G463" s="370" t="s">
        <v>130</v>
      </c>
      <c r="H463" s="370" t="s">
        <v>131</v>
      </c>
      <c r="I463" s="370" t="s">
        <v>132</v>
      </c>
      <c r="J463" s="370" t="s">
        <v>133</v>
      </c>
      <c r="K463" s="370" t="s">
        <v>134</v>
      </c>
      <c r="L463" s="370" t="s">
        <v>135</v>
      </c>
      <c r="M463" s="370" t="s">
        <v>136</v>
      </c>
      <c r="N463" s="370" t="s">
        <v>137</v>
      </c>
      <c r="O463" s="370" t="s">
        <v>138</v>
      </c>
      <c r="P463" s="370" t="s">
        <v>139</v>
      </c>
      <c r="Q463" s="370" t="s">
        <v>140</v>
      </c>
      <c r="R463" s="370" t="s">
        <v>141</v>
      </c>
      <c r="S463" s="370" t="s">
        <v>142</v>
      </c>
      <c r="T463" s="370" t="s">
        <v>143</v>
      </c>
      <c r="U463" s="370" t="s">
        <v>144</v>
      </c>
      <c r="V463" s="370" t="s">
        <v>145</v>
      </c>
      <c r="W463" s="370" t="s">
        <v>146</v>
      </c>
      <c r="X463" s="370" t="s">
        <v>147</v>
      </c>
      <c r="Y463" s="370" t="s">
        <v>148</v>
      </c>
      <c r="Z463" s="404" t="s">
        <v>155</v>
      </c>
      <c r="AA463" s="353"/>
      <c r="AB463" s="353"/>
      <c r="AC463" s="353"/>
      <c r="AD463" s="353"/>
      <c r="AE463" s="353"/>
      <c r="AF463" s="353"/>
      <c r="AG463" s="353"/>
      <c r="AH463" s="353"/>
      <c r="AI463" s="353"/>
      <c r="AJ463" s="353"/>
      <c r="AK463" s="353"/>
      <c r="AL463" s="353"/>
      <c r="AM463" s="353"/>
      <c r="AN463" s="353"/>
      <c r="AO463" s="353"/>
      <c r="AP463" s="353"/>
      <c r="AQ463" s="353"/>
      <c r="AR463" s="353"/>
      <c r="AS463" s="353"/>
      <c r="AT463" s="353"/>
      <c r="AU463" s="353"/>
      <c r="AV463" s="353"/>
      <c r="AW463" s="353"/>
      <c r="AX463" s="353"/>
      <c r="AY463" s="353"/>
      <c r="AZ463" s="353"/>
      <c r="BA463" s="353"/>
      <c r="BB463" s="353"/>
      <c r="BC463" s="353"/>
      <c r="BD463" s="353"/>
      <c r="BE463" s="353"/>
      <c r="BF463" s="353"/>
      <c r="BG463" s="353"/>
      <c r="BH463" s="353"/>
      <c r="BI463" s="353"/>
      <c r="BJ463" s="353"/>
      <c r="BK463" s="353"/>
      <c r="BL463" s="353"/>
    </row>
    <row r="464" spans="1:64" ht="50.1" customHeight="1">
      <c r="A464" s="736" t="s">
        <v>54</v>
      </c>
      <c r="B464" s="262"/>
      <c r="C464" s="46" t="s">
        <v>124</v>
      </c>
      <c r="D464" s="693"/>
      <c r="E464" s="693"/>
      <c r="F464" s="693"/>
      <c r="G464" s="693"/>
      <c r="H464" s="693"/>
      <c r="I464" s="693"/>
      <c r="J464" s="693"/>
      <c r="K464" s="693"/>
      <c r="L464" s="693"/>
      <c r="M464" s="693"/>
      <c r="N464" s="693"/>
      <c r="O464" s="693"/>
      <c r="P464" s="693"/>
      <c r="Q464" s="693"/>
      <c r="R464" s="693"/>
      <c r="S464" s="693"/>
      <c r="T464" s="693"/>
      <c r="U464" s="693"/>
      <c r="V464" s="693"/>
      <c r="W464" s="693"/>
      <c r="X464" s="693"/>
      <c r="Y464" s="693"/>
      <c r="Z464" s="694"/>
      <c r="AA464" s="695"/>
      <c r="AB464" s="695"/>
      <c r="AC464" s="695"/>
      <c r="AD464" s="695"/>
      <c r="AE464" s="695"/>
      <c r="AF464" s="695"/>
      <c r="AG464" s="695"/>
      <c r="AH464" s="695"/>
      <c r="AI464" s="695"/>
      <c r="AJ464" s="695"/>
      <c r="AK464" s="695"/>
      <c r="AL464" s="695"/>
      <c r="AM464" s="695"/>
      <c r="AN464" s="695"/>
      <c r="AO464" s="695"/>
      <c r="AP464" s="695"/>
      <c r="AQ464" s="695"/>
      <c r="AR464" s="695"/>
      <c r="AS464" s="695"/>
      <c r="AT464" s="695"/>
      <c r="AU464" s="695"/>
      <c r="AV464" s="696"/>
      <c r="AW464" s="353"/>
      <c r="AX464" s="353"/>
      <c r="AY464" s="353"/>
      <c r="AZ464" s="353"/>
      <c r="BA464" s="353"/>
      <c r="BB464" s="353"/>
      <c r="BC464" s="353"/>
      <c r="BD464" s="353"/>
      <c r="BE464" s="353"/>
      <c r="BF464" s="353"/>
      <c r="BG464" s="353"/>
      <c r="BH464" s="353"/>
      <c r="BI464" s="353"/>
      <c r="BJ464" s="353"/>
      <c r="BK464" s="353"/>
      <c r="BL464" s="353"/>
    </row>
    <row r="465" spans="1:64" ht="14.45" customHeight="1">
      <c r="A465" s="738"/>
      <c r="B465" s="255"/>
      <c r="C465" s="37" t="s">
        <v>125</v>
      </c>
      <c r="D465" s="697"/>
      <c r="E465" s="697"/>
      <c r="F465" s="697"/>
      <c r="G465" s="697"/>
      <c r="H465" s="697"/>
      <c r="I465" s="697"/>
      <c r="J465" s="697"/>
      <c r="K465" s="697"/>
      <c r="L465" s="697"/>
      <c r="M465" s="697"/>
      <c r="N465" s="697"/>
      <c r="O465" s="697"/>
      <c r="P465" s="697"/>
      <c r="Q465" s="697"/>
      <c r="R465" s="697"/>
      <c r="S465" s="697"/>
      <c r="T465" s="697"/>
      <c r="U465" s="697"/>
      <c r="V465" s="697"/>
      <c r="W465" s="697"/>
      <c r="X465" s="697"/>
      <c r="Y465" s="697"/>
      <c r="Z465" s="698"/>
      <c r="AA465" s="699"/>
      <c r="AB465" s="699"/>
      <c r="AC465" s="699"/>
      <c r="AD465" s="699"/>
      <c r="AE465" s="699"/>
      <c r="AF465" s="699"/>
      <c r="AG465" s="699"/>
      <c r="AH465" s="699"/>
      <c r="AI465" s="699"/>
      <c r="AJ465" s="699"/>
      <c r="AK465" s="699"/>
      <c r="AL465" s="699"/>
      <c r="AM465" s="699"/>
      <c r="AN465" s="699"/>
      <c r="AO465" s="699"/>
      <c r="AP465" s="699"/>
      <c r="AQ465" s="699"/>
      <c r="AR465" s="699"/>
      <c r="AS465" s="699"/>
      <c r="AT465" s="699"/>
      <c r="AU465" s="699"/>
      <c r="AV465" s="700"/>
      <c r="AW465" s="353"/>
      <c r="AX465" s="353"/>
      <c r="AY465" s="353"/>
      <c r="AZ465" s="353"/>
      <c r="BA465" s="353"/>
      <c r="BB465" s="353"/>
      <c r="BC465" s="353"/>
      <c r="BD465" s="353"/>
      <c r="BE465" s="353"/>
      <c r="BF465" s="353"/>
      <c r="BG465" s="353"/>
      <c r="BH465" s="353"/>
      <c r="BI465" s="353"/>
      <c r="BJ465" s="353"/>
      <c r="BK465" s="353"/>
      <c r="BL465" s="353"/>
    </row>
    <row r="466" spans="1:64" ht="14.45" customHeight="1" thickBot="1">
      <c r="A466" s="738"/>
      <c r="B466" s="256" t="s">
        <v>156</v>
      </c>
      <c r="C466" s="37" t="s">
        <v>9</v>
      </c>
      <c r="D466" s="697"/>
      <c r="E466" s="697"/>
      <c r="F466" s="697"/>
      <c r="G466" s="697"/>
      <c r="H466" s="697"/>
      <c r="I466" s="697"/>
      <c r="J466" s="697"/>
      <c r="K466" s="697"/>
      <c r="L466" s="697"/>
      <c r="M466" s="697"/>
      <c r="N466" s="697"/>
      <c r="O466" s="697"/>
      <c r="P466" s="697"/>
      <c r="Q466" s="697"/>
      <c r="R466" s="697"/>
      <c r="S466" s="697"/>
      <c r="T466" s="697"/>
      <c r="U466" s="697"/>
      <c r="V466" s="697"/>
      <c r="W466" s="697"/>
      <c r="X466" s="697"/>
      <c r="Y466" s="697"/>
      <c r="Z466" s="698"/>
      <c r="AA466" s="699"/>
      <c r="AB466" s="699"/>
      <c r="AC466" s="699"/>
      <c r="AD466" s="699"/>
      <c r="AE466" s="699"/>
      <c r="AF466" s="699"/>
      <c r="AG466" s="699"/>
      <c r="AH466" s="699"/>
      <c r="AI466" s="699"/>
      <c r="AJ466" s="699"/>
      <c r="AK466" s="699"/>
      <c r="AL466" s="699"/>
      <c r="AM466" s="699"/>
      <c r="AN466" s="699"/>
      <c r="AO466" s="699"/>
      <c r="AP466" s="699"/>
      <c r="AQ466" s="699"/>
      <c r="AR466" s="699"/>
      <c r="AS466" s="699"/>
      <c r="AT466" s="699"/>
      <c r="AU466" s="699"/>
      <c r="AV466" s="700"/>
      <c r="AW466" s="353"/>
      <c r="AX466" s="353"/>
      <c r="AY466" s="353"/>
      <c r="AZ466" s="353"/>
      <c r="BA466" s="353"/>
      <c r="BB466" s="353"/>
      <c r="BC466" s="353"/>
      <c r="BD466" s="353"/>
      <c r="BE466" s="353"/>
      <c r="BF466" s="353"/>
      <c r="BG466" s="353"/>
      <c r="BH466" s="353"/>
      <c r="BI466" s="353"/>
      <c r="BJ466" s="353"/>
      <c r="BK466" s="353"/>
      <c r="BL466" s="353"/>
    </row>
    <row r="467" spans="1:64" ht="14.45" customHeight="1" thickBot="1">
      <c r="A467" s="737"/>
      <c r="B467" s="257">
        <v>0</v>
      </c>
      <c r="C467" s="38" t="s">
        <v>126</v>
      </c>
      <c r="D467" s="52" t="str">
        <f>IF(D465*D466=0,"",(D465*D466))</f>
        <v/>
      </c>
      <c r="E467" s="52" t="str">
        <f t="shared" ref="E467:AV467" si="30">IF(E465*E466=0,"",(E465*E466))</f>
        <v/>
      </c>
      <c r="F467" s="52" t="str">
        <f t="shared" si="30"/>
        <v/>
      </c>
      <c r="G467" s="52" t="str">
        <f t="shared" si="30"/>
        <v/>
      </c>
      <c r="H467" s="52" t="str">
        <f t="shared" si="30"/>
        <v/>
      </c>
      <c r="I467" s="52" t="str">
        <f t="shared" si="30"/>
        <v/>
      </c>
      <c r="J467" s="52" t="str">
        <f t="shared" si="30"/>
        <v/>
      </c>
      <c r="K467" s="52" t="str">
        <f t="shared" si="30"/>
        <v/>
      </c>
      <c r="L467" s="52" t="str">
        <f t="shared" si="30"/>
        <v/>
      </c>
      <c r="M467" s="52" t="str">
        <f t="shared" si="30"/>
        <v/>
      </c>
      <c r="N467" s="52" t="str">
        <f t="shared" si="30"/>
        <v/>
      </c>
      <c r="O467" s="52" t="str">
        <f t="shared" si="30"/>
        <v/>
      </c>
      <c r="P467" s="52" t="str">
        <f t="shared" si="30"/>
        <v/>
      </c>
      <c r="Q467" s="52" t="str">
        <f t="shared" si="30"/>
        <v/>
      </c>
      <c r="R467" s="52" t="str">
        <f t="shared" si="30"/>
        <v/>
      </c>
      <c r="S467" s="52" t="str">
        <f t="shared" si="30"/>
        <v/>
      </c>
      <c r="T467" s="52" t="str">
        <f t="shared" si="30"/>
        <v/>
      </c>
      <c r="U467" s="52" t="str">
        <f t="shared" si="30"/>
        <v/>
      </c>
      <c r="V467" s="52" t="str">
        <f t="shared" si="30"/>
        <v/>
      </c>
      <c r="W467" s="52" t="str">
        <f t="shared" si="30"/>
        <v/>
      </c>
      <c r="X467" s="52" t="str">
        <f t="shared" si="30"/>
        <v/>
      </c>
      <c r="Y467" s="52" t="str">
        <f t="shared" si="30"/>
        <v/>
      </c>
      <c r="Z467" s="65" t="str">
        <f t="shared" si="30"/>
        <v/>
      </c>
      <c r="AA467" s="66" t="str">
        <f t="shared" si="30"/>
        <v/>
      </c>
      <c r="AB467" s="66" t="str">
        <f t="shared" si="30"/>
        <v/>
      </c>
      <c r="AC467" s="66" t="str">
        <f t="shared" si="30"/>
        <v/>
      </c>
      <c r="AD467" s="66" t="str">
        <f t="shared" si="30"/>
        <v/>
      </c>
      <c r="AE467" s="66" t="str">
        <f t="shared" si="30"/>
        <v/>
      </c>
      <c r="AF467" s="66" t="str">
        <f t="shared" si="30"/>
        <v/>
      </c>
      <c r="AG467" s="66" t="str">
        <f t="shared" si="30"/>
        <v/>
      </c>
      <c r="AH467" s="66" t="str">
        <f t="shared" si="30"/>
        <v/>
      </c>
      <c r="AI467" s="66" t="str">
        <f t="shared" si="30"/>
        <v/>
      </c>
      <c r="AJ467" s="66" t="str">
        <f t="shared" si="30"/>
        <v/>
      </c>
      <c r="AK467" s="66" t="str">
        <f t="shared" si="30"/>
        <v/>
      </c>
      <c r="AL467" s="66" t="str">
        <f t="shared" si="30"/>
        <v/>
      </c>
      <c r="AM467" s="66" t="str">
        <f t="shared" si="30"/>
        <v/>
      </c>
      <c r="AN467" s="66" t="str">
        <f t="shared" si="30"/>
        <v/>
      </c>
      <c r="AO467" s="66" t="str">
        <f t="shared" si="30"/>
        <v/>
      </c>
      <c r="AP467" s="66" t="str">
        <f t="shared" si="30"/>
        <v/>
      </c>
      <c r="AQ467" s="66" t="str">
        <f t="shared" si="30"/>
        <v/>
      </c>
      <c r="AR467" s="66" t="str">
        <f t="shared" si="30"/>
        <v/>
      </c>
      <c r="AS467" s="66" t="str">
        <f t="shared" si="30"/>
        <v/>
      </c>
      <c r="AT467" s="66" t="str">
        <f t="shared" si="30"/>
        <v/>
      </c>
      <c r="AU467" s="66" t="str">
        <f t="shared" si="30"/>
        <v/>
      </c>
      <c r="AV467" s="67" t="str">
        <f t="shared" si="30"/>
        <v/>
      </c>
      <c r="AW467" s="353"/>
      <c r="AX467" s="353"/>
      <c r="AY467" s="353"/>
      <c r="AZ467" s="353"/>
      <c r="BA467" s="353"/>
      <c r="BB467" s="353"/>
      <c r="BC467" s="353"/>
      <c r="BD467" s="353"/>
      <c r="BE467" s="353"/>
      <c r="BF467" s="353"/>
      <c r="BG467" s="353"/>
      <c r="BH467" s="353"/>
      <c r="BI467" s="353"/>
      <c r="BJ467" s="353"/>
      <c r="BK467" s="353"/>
      <c r="BL467" s="353"/>
    </row>
    <row r="468" spans="1:64" ht="50.1" customHeight="1">
      <c r="A468" s="738" t="s">
        <v>3</v>
      </c>
      <c r="B468" s="258"/>
      <c r="C468" s="41" t="s">
        <v>124</v>
      </c>
      <c r="D468" s="701"/>
      <c r="E468" s="702"/>
      <c r="F468" s="702"/>
      <c r="G468" s="702"/>
      <c r="H468" s="702"/>
      <c r="I468" s="702"/>
      <c r="J468" s="702"/>
      <c r="K468" s="702"/>
      <c r="L468" s="702"/>
      <c r="M468" s="702"/>
      <c r="N468" s="702"/>
      <c r="O468" s="702"/>
      <c r="P468" s="702"/>
      <c r="Q468" s="702"/>
      <c r="R468" s="702"/>
      <c r="S468" s="702"/>
      <c r="T468" s="702"/>
      <c r="U468" s="702"/>
      <c r="V468" s="702"/>
      <c r="W468" s="702"/>
      <c r="X468" s="702"/>
      <c r="Y468" s="702"/>
      <c r="Z468" s="698"/>
      <c r="AA468" s="699"/>
      <c r="AB468" s="699"/>
      <c r="AC468" s="699"/>
      <c r="AD468" s="699"/>
      <c r="AE468" s="699"/>
      <c r="AF468" s="699"/>
      <c r="AG468" s="699"/>
      <c r="AH468" s="699"/>
      <c r="AI468" s="699"/>
      <c r="AJ468" s="699"/>
      <c r="AK468" s="699"/>
      <c r="AL468" s="699"/>
      <c r="AM468" s="699"/>
      <c r="AN468" s="699"/>
      <c r="AO468" s="699"/>
      <c r="AP468" s="699"/>
      <c r="AQ468" s="699"/>
      <c r="AR468" s="699"/>
      <c r="AS468" s="699"/>
      <c r="AT468" s="699"/>
      <c r="AU468" s="699"/>
      <c r="AV468" s="700"/>
      <c r="AW468" s="353"/>
      <c r="AX468" s="353"/>
      <c r="AY468" s="353"/>
      <c r="AZ468" s="353"/>
      <c r="BA468" s="353"/>
      <c r="BB468" s="353"/>
      <c r="BC468" s="353"/>
      <c r="BD468" s="353"/>
      <c r="BE468" s="353"/>
      <c r="BF468" s="353"/>
      <c r="BG468" s="353"/>
      <c r="BH468" s="353"/>
      <c r="BI468" s="353"/>
      <c r="BJ468" s="353"/>
      <c r="BK468" s="353"/>
      <c r="BL468" s="353"/>
    </row>
    <row r="469" spans="1:64" ht="14.45" customHeight="1">
      <c r="A469" s="738"/>
      <c r="B469" s="259"/>
      <c r="C469" s="37" t="s">
        <v>125</v>
      </c>
      <c r="D469" s="697"/>
      <c r="E469" s="697"/>
      <c r="F469" s="697"/>
      <c r="G469" s="697"/>
      <c r="H469" s="697"/>
      <c r="I469" s="697"/>
      <c r="J469" s="697"/>
      <c r="K469" s="697"/>
      <c r="L469" s="697"/>
      <c r="M469" s="697"/>
      <c r="N469" s="697"/>
      <c r="O469" s="697"/>
      <c r="P469" s="697"/>
      <c r="Q469" s="697"/>
      <c r="R469" s="697"/>
      <c r="S469" s="697"/>
      <c r="T469" s="697"/>
      <c r="U469" s="697"/>
      <c r="V469" s="697"/>
      <c r="W469" s="697"/>
      <c r="X469" s="697"/>
      <c r="Y469" s="697"/>
      <c r="Z469" s="698"/>
      <c r="AA469" s="699"/>
      <c r="AB469" s="699"/>
      <c r="AC469" s="699"/>
      <c r="AD469" s="699"/>
      <c r="AE469" s="699"/>
      <c r="AF469" s="699"/>
      <c r="AG469" s="699"/>
      <c r="AH469" s="699"/>
      <c r="AI469" s="699"/>
      <c r="AJ469" s="699"/>
      <c r="AK469" s="699"/>
      <c r="AL469" s="699"/>
      <c r="AM469" s="699"/>
      <c r="AN469" s="699"/>
      <c r="AO469" s="699"/>
      <c r="AP469" s="699"/>
      <c r="AQ469" s="699"/>
      <c r="AR469" s="699"/>
      <c r="AS469" s="699"/>
      <c r="AT469" s="699"/>
      <c r="AU469" s="699"/>
      <c r="AV469" s="700"/>
      <c r="AW469" s="353"/>
      <c r="AX469" s="353"/>
      <c r="AY469" s="353"/>
      <c r="AZ469" s="353"/>
      <c r="BA469" s="353"/>
      <c r="BB469" s="353"/>
      <c r="BC469" s="353"/>
      <c r="BD469" s="353"/>
      <c r="BE469" s="353"/>
      <c r="BF469" s="353"/>
      <c r="BG469" s="353"/>
      <c r="BH469" s="353"/>
      <c r="BI469" s="353"/>
      <c r="BJ469" s="353"/>
      <c r="BK469" s="353"/>
      <c r="BL469" s="353"/>
    </row>
    <row r="470" spans="1:64" ht="14.45" customHeight="1">
      <c r="A470" s="738"/>
      <c r="B470" s="259"/>
      <c r="C470" s="37" t="s">
        <v>9</v>
      </c>
      <c r="D470" s="697"/>
      <c r="E470" s="697"/>
      <c r="F470" s="697"/>
      <c r="G470" s="697"/>
      <c r="H470" s="697"/>
      <c r="I470" s="697"/>
      <c r="J470" s="697"/>
      <c r="K470" s="697"/>
      <c r="L470" s="697"/>
      <c r="M470" s="697"/>
      <c r="N470" s="697"/>
      <c r="O470" s="697"/>
      <c r="P470" s="697"/>
      <c r="Q470" s="697"/>
      <c r="R470" s="697"/>
      <c r="S470" s="697"/>
      <c r="T470" s="697"/>
      <c r="U470" s="697"/>
      <c r="V470" s="697"/>
      <c r="W470" s="697"/>
      <c r="X470" s="697"/>
      <c r="Y470" s="697"/>
      <c r="Z470" s="698"/>
      <c r="AA470" s="699"/>
      <c r="AB470" s="699"/>
      <c r="AC470" s="699"/>
      <c r="AD470" s="699"/>
      <c r="AE470" s="699"/>
      <c r="AF470" s="699"/>
      <c r="AG470" s="699"/>
      <c r="AH470" s="699"/>
      <c r="AI470" s="699"/>
      <c r="AJ470" s="699"/>
      <c r="AK470" s="699"/>
      <c r="AL470" s="699"/>
      <c r="AM470" s="699"/>
      <c r="AN470" s="699"/>
      <c r="AO470" s="699"/>
      <c r="AP470" s="699"/>
      <c r="AQ470" s="699"/>
      <c r="AR470" s="699"/>
      <c r="AS470" s="699"/>
      <c r="AT470" s="699"/>
      <c r="AU470" s="699"/>
      <c r="AV470" s="700"/>
      <c r="AW470" s="353"/>
      <c r="AX470" s="353"/>
      <c r="AY470" s="353"/>
      <c r="AZ470" s="353"/>
      <c r="BA470" s="353"/>
      <c r="BB470" s="353"/>
      <c r="BC470" s="353"/>
      <c r="BD470" s="353"/>
      <c r="BE470" s="353"/>
      <c r="BF470" s="353"/>
      <c r="BG470" s="353"/>
      <c r="BH470" s="353"/>
      <c r="BI470" s="353"/>
      <c r="BJ470" s="353"/>
      <c r="BK470" s="353"/>
      <c r="BL470" s="353"/>
    </row>
    <row r="471" spans="1:64" ht="14.45" customHeight="1" thickBot="1">
      <c r="A471" s="738"/>
      <c r="B471" s="260">
        <v>0</v>
      </c>
      <c r="C471" s="40" t="s">
        <v>126</v>
      </c>
      <c r="D471" s="51" t="str">
        <f t="shared" ref="D471:AV471" si="31">IF(D469*D470=0,"",(D469*D470))</f>
        <v/>
      </c>
      <c r="E471" s="51" t="str">
        <f t="shared" si="31"/>
        <v/>
      </c>
      <c r="F471" s="51" t="str">
        <f t="shared" si="31"/>
        <v/>
      </c>
      <c r="G471" s="51" t="str">
        <f t="shared" si="31"/>
        <v/>
      </c>
      <c r="H471" s="51" t="str">
        <f t="shared" si="31"/>
        <v/>
      </c>
      <c r="I471" s="51" t="str">
        <f t="shared" si="31"/>
        <v/>
      </c>
      <c r="J471" s="51" t="str">
        <f t="shared" si="31"/>
        <v/>
      </c>
      <c r="K471" s="51" t="str">
        <f t="shared" si="31"/>
        <v/>
      </c>
      <c r="L471" s="51" t="str">
        <f t="shared" si="31"/>
        <v/>
      </c>
      <c r="M471" s="51" t="str">
        <f t="shared" si="31"/>
        <v/>
      </c>
      <c r="N471" s="51" t="str">
        <f t="shared" si="31"/>
        <v/>
      </c>
      <c r="O471" s="51" t="str">
        <f t="shared" si="31"/>
        <v/>
      </c>
      <c r="P471" s="51" t="str">
        <f t="shared" si="31"/>
        <v/>
      </c>
      <c r="Q471" s="51" t="str">
        <f t="shared" si="31"/>
        <v/>
      </c>
      <c r="R471" s="51" t="str">
        <f t="shared" si="31"/>
        <v/>
      </c>
      <c r="S471" s="51" t="str">
        <f t="shared" si="31"/>
        <v/>
      </c>
      <c r="T471" s="51" t="str">
        <f t="shared" si="31"/>
        <v/>
      </c>
      <c r="U471" s="51" t="str">
        <f t="shared" si="31"/>
        <v/>
      </c>
      <c r="V471" s="51" t="str">
        <f t="shared" si="31"/>
        <v/>
      </c>
      <c r="W471" s="51" t="str">
        <f t="shared" si="31"/>
        <v/>
      </c>
      <c r="X471" s="51" t="str">
        <f t="shared" si="31"/>
        <v/>
      </c>
      <c r="Y471" s="51" t="str">
        <f t="shared" si="31"/>
        <v/>
      </c>
      <c r="Z471" s="65" t="str">
        <f t="shared" si="31"/>
        <v/>
      </c>
      <c r="AA471" s="66" t="str">
        <f t="shared" si="31"/>
        <v/>
      </c>
      <c r="AB471" s="66" t="str">
        <f t="shared" si="31"/>
        <v/>
      </c>
      <c r="AC471" s="66" t="str">
        <f t="shared" si="31"/>
        <v/>
      </c>
      <c r="AD471" s="66" t="str">
        <f t="shared" si="31"/>
        <v/>
      </c>
      <c r="AE471" s="66" t="str">
        <f t="shared" si="31"/>
        <v/>
      </c>
      <c r="AF471" s="66" t="str">
        <f t="shared" si="31"/>
        <v/>
      </c>
      <c r="AG471" s="66" t="str">
        <f t="shared" si="31"/>
        <v/>
      </c>
      <c r="AH471" s="66" t="str">
        <f t="shared" si="31"/>
        <v/>
      </c>
      <c r="AI471" s="66" t="str">
        <f t="shared" si="31"/>
        <v/>
      </c>
      <c r="AJ471" s="66" t="str">
        <f t="shared" si="31"/>
        <v/>
      </c>
      <c r="AK471" s="66" t="str">
        <f t="shared" si="31"/>
        <v/>
      </c>
      <c r="AL471" s="66" t="str">
        <f t="shared" si="31"/>
        <v/>
      </c>
      <c r="AM471" s="66" t="str">
        <f t="shared" si="31"/>
        <v/>
      </c>
      <c r="AN471" s="66" t="str">
        <f t="shared" si="31"/>
        <v/>
      </c>
      <c r="AO471" s="66" t="str">
        <f t="shared" si="31"/>
        <v/>
      </c>
      <c r="AP471" s="66" t="str">
        <f t="shared" si="31"/>
        <v/>
      </c>
      <c r="AQ471" s="66" t="str">
        <f t="shared" si="31"/>
        <v/>
      </c>
      <c r="AR471" s="66" t="str">
        <f t="shared" si="31"/>
        <v/>
      </c>
      <c r="AS471" s="66" t="str">
        <f t="shared" si="31"/>
        <v/>
      </c>
      <c r="AT471" s="66" t="str">
        <f t="shared" si="31"/>
        <v/>
      </c>
      <c r="AU471" s="66" t="str">
        <f t="shared" si="31"/>
        <v/>
      </c>
      <c r="AV471" s="67" t="str">
        <f t="shared" si="31"/>
        <v/>
      </c>
      <c r="AW471" s="353"/>
      <c r="AX471" s="353"/>
      <c r="AY471" s="353"/>
      <c r="AZ471" s="353"/>
      <c r="BA471" s="353"/>
      <c r="BB471" s="353"/>
      <c r="BC471" s="353"/>
      <c r="BD471" s="353"/>
      <c r="BE471" s="353"/>
      <c r="BF471" s="353"/>
      <c r="BG471" s="353"/>
      <c r="BH471" s="353"/>
      <c r="BI471" s="353"/>
      <c r="BJ471" s="353"/>
      <c r="BK471" s="353"/>
      <c r="BL471" s="353"/>
    </row>
    <row r="472" spans="1:64" ht="50.1" customHeight="1" thickBot="1">
      <c r="A472" s="735" t="s">
        <v>56</v>
      </c>
      <c r="B472" s="258"/>
      <c r="C472" s="39" t="s">
        <v>124</v>
      </c>
      <c r="D472" s="693"/>
      <c r="E472" s="693"/>
      <c r="F472" s="693"/>
      <c r="G472" s="693"/>
      <c r="H472" s="693"/>
      <c r="I472" s="693"/>
      <c r="J472" s="693"/>
      <c r="K472" s="693"/>
      <c r="L472" s="693"/>
      <c r="M472" s="693"/>
      <c r="N472" s="693"/>
      <c r="O472" s="693"/>
      <c r="P472" s="693"/>
      <c r="Q472" s="693"/>
      <c r="R472" s="693"/>
      <c r="S472" s="693"/>
      <c r="T472" s="693"/>
      <c r="U472" s="693"/>
      <c r="V472" s="693"/>
      <c r="W472" s="693"/>
      <c r="X472" s="693"/>
      <c r="Y472" s="693"/>
      <c r="Z472" s="698"/>
      <c r="AA472" s="699"/>
      <c r="AB472" s="699"/>
      <c r="AC472" s="699"/>
      <c r="AD472" s="699"/>
      <c r="AE472" s="699"/>
      <c r="AF472" s="699"/>
      <c r="AG472" s="699"/>
      <c r="AH472" s="699"/>
      <c r="AI472" s="699"/>
      <c r="AJ472" s="699"/>
      <c r="AK472" s="699"/>
      <c r="AL472" s="699"/>
      <c r="AM472" s="699"/>
      <c r="AN472" s="699"/>
      <c r="AO472" s="699"/>
      <c r="AP472" s="699"/>
      <c r="AQ472" s="699"/>
      <c r="AR472" s="699"/>
      <c r="AS472" s="699"/>
      <c r="AT472" s="699"/>
      <c r="AU472" s="699"/>
      <c r="AV472" s="700"/>
      <c r="AW472" s="353"/>
      <c r="AX472" s="353"/>
      <c r="AY472" s="353"/>
      <c r="AZ472" s="353"/>
      <c r="BA472" s="353"/>
      <c r="BB472" s="353"/>
      <c r="BC472" s="353"/>
      <c r="BD472" s="353"/>
      <c r="BE472" s="353"/>
      <c r="BF472" s="353"/>
      <c r="BG472" s="353"/>
      <c r="BH472" s="353"/>
      <c r="BI472" s="353"/>
      <c r="BJ472" s="353"/>
      <c r="BK472" s="353"/>
      <c r="BL472" s="353"/>
    </row>
    <row r="473" spans="1:64" ht="14.45" customHeight="1" thickBot="1">
      <c r="A473" s="735"/>
      <c r="B473" s="261">
        <v>0</v>
      </c>
      <c r="C473" s="38" t="s">
        <v>126</v>
      </c>
      <c r="D473" s="703"/>
      <c r="E473" s="703"/>
      <c r="F473" s="703"/>
      <c r="G473" s="703"/>
      <c r="H473" s="703"/>
      <c r="I473" s="703"/>
      <c r="J473" s="703"/>
      <c r="K473" s="703"/>
      <c r="L473" s="703"/>
      <c r="M473" s="703"/>
      <c r="N473" s="703"/>
      <c r="O473" s="703"/>
      <c r="P473" s="703"/>
      <c r="Q473" s="703"/>
      <c r="R473" s="703"/>
      <c r="S473" s="703"/>
      <c r="T473" s="703"/>
      <c r="U473" s="703"/>
      <c r="V473" s="703"/>
      <c r="W473" s="703"/>
      <c r="X473" s="703"/>
      <c r="Y473" s="703"/>
      <c r="Z473" s="698"/>
      <c r="AA473" s="699"/>
      <c r="AB473" s="699"/>
      <c r="AC473" s="699"/>
      <c r="AD473" s="699"/>
      <c r="AE473" s="699"/>
      <c r="AF473" s="699"/>
      <c r="AG473" s="699"/>
      <c r="AH473" s="699"/>
      <c r="AI473" s="699"/>
      <c r="AJ473" s="699"/>
      <c r="AK473" s="699"/>
      <c r="AL473" s="699"/>
      <c r="AM473" s="699"/>
      <c r="AN473" s="699"/>
      <c r="AO473" s="699"/>
      <c r="AP473" s="699"/>
      <c r="AQ473" s="699"/>
      <c r="AR473" s="699"/>
      <c r="AS473" s="699"/>
      <c r="AT473" s="699"/>
      <c r="AU473" s="699"/>
      <c r="AV473" s="700"/>
      <c r="AW473" s="353"/>
      <c r="AX473" s="353"/>
      <c r="AY473" s="353"/>
      <c r="AZ473" s="353"/>
      <c r="BA473" s="353"/>
      <c r="BB473" s="353"/>
      <c r="BC473" s="353"/>
      <c r="BD473" s="353"/>
      <c r="BE473" s="353"/>
      <c r="BF473" s="353"/>
      <c r="BG473" s="353"/>
      <c r="BH473" s="353"/>
      <c r="BI473" s="353"/>
      <c r="BJ473" s="353"/>
      <c r="BK473" s="353"/>
      <c r="BL473" s="353"/>
    </row>
    <row r="474" spans="1:64" ht="50.1" customHeight="1" thickBot="1">
      <c r="A474" s="735" t="s">
        <v>24</v>
      </c>
      <c r="B474" s="258"/>
      <c r="C474" s="39" t="s">
        <v>124</v>
      </c>
      <c r="D474" s="693"/>
      <c r="E474" s="693"/>
      <c r="F474" s="693"/>
      <c r="G474" s="693"/>
      <c r="H474" s="693"/>
      <c r="I474" s="693"/>
      <c r="J474" s="693"/>
      <c r="K474" s="693"/>
      <c r="L474" s="693"/>
      <c r="M474" s="693"/>
      <c r="N474" s="693"/>
      <c r="O474" s="693"/>
      <c r="P474" s="693"/>
      <c r="Q474" s="693"/>
      <c r="R474" s="693"/>
      <c r="S474" s="693"/>
      <c r="T474" s="693"/>
      <c r="U474" s="693"/>
      <c r="V474" s="693"/>
      <c r="W474" s="693"/>
      <c r="X474" s="693"/>
      <c r="Y474" s="693"/>
      <c r="Z474" s="698"/>
      <c r="AA474" s="699"/>
      <c r="AB474" s="699"/>
      <c r="AC474" s="699"/>
      <c r="AD474" s="699"/>
      <c r="AE474" s="699"/>
      <c r="AF474" s="699"/>
      <c r="AG474" s="699"/>
      <c r="AH474" s="699"/>
      <c r="AI474" s="699"/>
      <c r="AJ474" s="699"/>
      <c r="AK474" s="699"/>
      <c r="AL474" s="699"/>
      <c r="AM474" s="699"/>
      <c r="AN474" s="699"/>
      <c r="AO474" s="699"/>
      <c r="AP474" s="699"/>
      <c r="AQ474" s="699"/>
      <c r="AR474" s="699"/>
      <c r="AS474" s="699"/>
      <c r="AT474" s="699"/>
      <c r="AU474" s="699"/>
      <c r="AV474" s="700"/>
      <c r="AW474" s="353"/>
      <c r="AX474" s="353"/>
      <c r="AY474" s="353"/>
      <c r="AZ474" s="353"/>
      <c r="BA474" s="353"/>
      <c r="BB474" s="353"/>
      <c r="BC474" s="353"/>
      <c r="BD474" s="353"/>
      <c r="BE474" s="353"/>
      <c r="BF474" s="353"/>
      <c r="BG474" s="353"/>
      <c r="BH474" s="353"/>
      <c r="BI474" s="353"/>
      <c r="BJ474" s="353"/>
      <c r="BK474" s="353"/>
      <c r="BL474" s="353"/>
    </row>
    <row r="475" spans="1:64" ht="14.45" customHeight="1" thickBot="1">
      <c r="A475" s="735"/>
      <c r="B475" s="261">
        <v>0</v>
      </c>
      <c r="C475" s="40" t="s">
        <v>126</v>
      </c>
      <c r="D475" s="703"/>
      <c r="E475" s="703"/>
      <c r="F475" s="703"/>
      <c r="G475" s="703"/>
      <c r="H475" s="703"/>
      <c r="I475" s="703"/>
      <c r="J475" s="703"/>
      <c r="K475" s="703"/>
      <c r="L475" s="703"/>
      <c r="M475" s="703"/>
      <c r="N475" s="703"/>
      <c r="O475" s="703"/>
      <c r="P475" s="703"/>
      <c r="Q475" s="703"/>
      <c r="R475" s="703"/>
      <c r="S475" s="703"/>
      <c r="T475" s="703"/>
      <c r="U475" s="703"/>
      <c r="V475" s="703"/>
      <c r="W475" s="703"/>
      <c r="X475" s="703"/>
      <c r="Y475" s="703"/>
      <c r="Z475" s="698"/>
      <c r="AA475" s="699"/>
      <c r="AB475" s="699"/>
      <c r="AC475" s="699"/>
      <c r="AD475" s="699"/>
      <c r="AE475" s="699"/>
      <c r="AF475" s="699"/>
      <c r="AG475" s="699"/>
      <c r="AH475" s="699"/>
      <c r="AI475" s="699"/>
      <c r="AJ475" s="699"/>
      <c r="AK475" s="699"/>
      <c r="AL475" s="699"/>
      <c r="AM475" s="699"/>
      <c r="AN475" s="699"/>
      <c r="AO475" s="699"/>
      <c r="AP475" s="699"/>
      <c r="AQ475" s="699"/>
      <c r="AR475" s="699"/>
      <c r="AS475" s="699"/>
      <c r="AT475" s="699"/>
      <c r="AU475" s="699"/>
      <c r="AV475" s="700"/>
      <c r="AW475" s="353"/>
      <c r="AX475" s="353"/>
      <c r="AY475" s="353"/>
      <c r="AZ475" s="353"/>
      <c r="BA475" s="353"/>
      <c r="BB475" s="353"/>
      <c r="BC475" s="353"/>
      <c r="BD475" s="353"/>
      <c r="BE475" s="353"/>
      <c r="BF475" s="353"/>
      <c r="BG475" s="353"/>
      <c r="BH475" s="353"/>
      <c r="BI475" s="353"/>
      <c r="BJ475" s="353"/>
      <c r="BK475" s="353"/>
      <c r="BL475" s="353"/>
    </row>
    <row r="476" spans="1:64" ht="50.1" customHeight="1">
      <c r="A476" s="736" t="s">
        <v>149</v>
      </c>
      <c r="B476" s="258"/>
      <c r="C476" s="39" t="s">
        <v>173</v>
      </c>
      <c r="D476" s="704"/>
      <c r="E476" s="704"/>
      <c r="F476" s="704"/>
      <c r="G476" s="704"/>
      <c r="H476" s="704"/>
      <c r="I476" s="704"/>
      <c r="J476" s="704"/>
      <c r="K476" s="704"/>
      <c r="L476" s="704"/>
      <c r="M476" s="704"/>
      <c r="N476" s="704"/>
      <c r="O476" s="704"/>
      <c r="P476" s="704"/>
      <c r="Q476" s="704"/>
      <c r="R476" s="704"/>
      <c r="S476" s="704"/>
      <c r="T476" s="704"/>
      <c r="U476" s="704"/>
      <c r="V476" s="704"/>
      <c r="W476" s="704"/>
      <c r="X476" s="704"/>
      <c r="Y476" s="704"/>
      <c r="Z476" s="705"/>
      <c r="AA476" s="706"/>
      <c r="AB476" s="706"/>
      <c r="AC476" s="706"/>
      <c r="AD476" s="706"/>
      <c r="AE476" s="706"/>
      <c r="AF476" s="706"/>
      <c r="AG476" s="706"/>
      <c r="AH476" s="706"/>
      <c r="AI476" s="706"/>
      <c r="AJ476" s="706"/>
      <c r="AK476" s="706"/>
      <c r="AL476" s="706"/>
      <c r="AM476" s="706"/>
      <c r="AN476" s="706"/>
      <c r="AO476" s="706"/>
      <c r="AP476" s="706"/>
      <c r="AQ476" s="706"/>
      <c r="AR476" s="706"/>
      <c r="AS476" s="706"/>
      <c r="AT476" s="706"/>
      <c r="AU476" s="706"/>
      <c r="AV476" s="707"/>
      <c r="AW476" s="353"/>
      <c r="AX476" s="353"/>
      <c r="AY476" s="353"/>
      <c r="AZ476" s="353"/>
      <c r="BA476" s="353"/>
      <c r="BB476" s="353"/>
      <c r="BC476" s="353"/>
      <c r="BD476" s="353"/>
      <c r="BE476" s="353"/>
      <c r="BF476" s="353"/>
      <c r="BG476" s="353"/>
      <c r="BH476" s="353"/>
      <c r="BI476" s="353"/>
      <c r="BJ476" s="353"/>
      <c r="BK476" s="353"/>
      <c r="BL476" s="353"/>
    </row>
    <row r="477" spans="1:64" ht="14.45" customHeight="1" thickBot="1">
      <c r="A477" s="737"/>
      <c r="B477" s="260">
        <v>0</v>
      </c>
      <c r="C477" s="76" t="s">
        <v>149</v>
      </c>
      <c r="D477" s="708"/>
      <c r="E477" s="708"/>
      <c r="F477" s="708"/>
      <c r="G477" s="708"/>
      <c r="H477" s="708"/>
      <c r="I477" s="708"/>
      <c r="J477" s="708"/>
      <c r="K477" s="708"/>
      <c r="L477" s="708"/>
      <c r="M477" s="708"/>
      <c r="N477" s="708"/>
      <c r="O477" s="708"/>
      <c r="P477" s="708"/>
      <c r="Q477" s="708"/>
      <c r="R477" s="708"/>
      <c r="S477" s="708"/>
      <c r="T477" s="708"/>
      <c r="U477" s="708"/>
      <c r="V477" s="708"/>
      <c r="W477" s="708"/>
      <c r="X477" s="708"/>
      <c r="Y477" s="708"/>
      <c r="Z477" s="698"/>
      <c r="AA477" s="699"/>
      <c r="AB477" s="699"/>
      <c r="AC477" s="699"/>
      <c r="AD477" s="699"/>
      <c r="AE477" s="699"/>
      <c r="AF477" s="699"/>
      <c r="AG477" s="699"/>
      <c r="AH477" s="699"/>
      <c r="AI477" s="699"/>
      <c r="AJ477" s="699"/>
      <c r="AK477" s="699"/>
      <c r="AL477" s="699"/>
      <c r="AM477" s="699"/>
      <c r="AN477" s="699"/>
      <c r="AO477" s="699"/>
      <c r="AP477" s="699"/>
      <c r="AQ477" s="699"/>
      <c r="AR477" s="699"/>
      <c r="AS477" s="699"/>
      <c r="AT477" s="699"/>
      <c r="AU477" s="699"/>
      <c r="AV477" s="700"/>
      <c r="AW477" s="353"/>
      <c r="AX477" s="353"/>
      <c r="AY477" s="353"/>
      <c r="AZ477" s="353"/>
      <c r="BA477" s="353"/>
      <c r="BB477" s="353"/>
      <c r="BC477" s="353"/>
      <c r="BD477" s="353"/>
      <c r="BE477" s="353"/>
      <c r="BF477" s="353"/>
      <c r="BG477" s="353"/>
      <c r="BH477" s="353"/>
      <c r="BI477" s="353"/>
      <c r="BJ477" s="353"/>
      <c r="BK477" s="353"/>
      <c r="BL477" s="353"/>
    </row>
    <row r="478" spans="1:64" ht="50.1" customHeight="1">
      <c r="A478" s="736" t="s">
        <v>10</v>
      </c>
      <c r="B478" s="258"/>
      <c r="C478" s="74" t="s">
        <v>124</v>
      </c>
      <c r="D478" s="704"/>
      <c r="E478" s="704"/>
      <c r="F478" s="704"/>
      <c r="G478" s="704"/>
      <c r="H478" s="704"/>
      <c r="I478" s="704"/>
      <c r="J478" s="704"/>
      <c r="K478" s="704"/>
      <c r="L478" s="704"/>
      <c r="M478" s="704"/>
      <c r="N478" s="704"/>
      <c r="O478" s="704"/>
      <c r="P478" s="704"/>
      <c r="Q478" s="704"/>
      <c r="R478" s="704"/>
      <c r="S478" s="704"/>
      <c r="T478" s="704"/>
      <c r="U478" s="704"/>
      <c r="V478" s="704"/>
      <c r="W478" s="704"/>
      <c r="X478" s="704"/>
      <c r="Y478" s="704"/>
      <c r="Z478" s="705"/>
      <c r="AA478" s="706"/>
      <c r="AB478" s="706"/>
      <c r="AC478" s="706"/>
      <c r="AD478" s="706"/>
      <c r="AE478" s="706"/>
      <c r="AF478" s="706"/>
      <c r="AG478" s="706"/>
      <c r="AH478" s="706"/>
      <c r="AI478" s="706"/>
      <c r="AJ478" s="706"/>
      <c r="AK478" s="706"/>
      <c r="AL478" s="706"/>
      <c r="AM478" s="706"/>
      <c r="AN478" s="706"/>
      <c r="AO478" s="706"/>
      <c r="AP478" s="706"/>
      <c r="AQ478" s="706"/>
      <c r="AR478" s="706"/>
      <c r="AS478" s="706"/>
      <c r="AT478" s="706"/>
      <c r="AU478" s="706"/>
      <c r="AV478" s="707"/>
      <c r="AW478" s="353"/>
      <c r="AX478" s="353"/>
      <c r="AY478" s="353"/>
      <c r="AZ478" s="353"/>
      <c r="BA478" s="353"/>
      <c r="BB478" s="353"/>
      <c r="BC478" s="353"/>
      <c r="BD478" s="353"/>
      <c r="BE478" s="353"/>
      <c r="BF478" s="353"/>
      <c r="BG478" s="353"/>
      <c r="BH478" s="353"/>
      <c r="BI478" s="353"/>
      <c r="BJ478" s="353"/>
      <c r="BK478" s="353"/>
      <c r="BL478" s="353"/>
    </row>
    <row r="479" spans="1:64" ht="14.45" customHeight="1" thickBot="1">
      <c r="A479" s="737"/>
      <c r="B479" s="260">
        <v>0</v>
      </c>
      <c r="C479" s="38" t="s">
        <v>126</v>
      </c>
      <c r="D479" s="709"/>
      <c r="E479" s="709"/>
      <c r="F479" s="709"/>
      <c r="G479" s="709"/>
      <c r="H479" s="709"/>
      <c r="I479" s="709"/>
      <c r="J479" s="709"/>
      <c r="K479" s="709"/>
      <c r="L479" s="709"/>
      <c r="M479" s="709"/>
      <c r="N479" s="709"/>
      <c r="O479" s="709"/>
      <c r="P479" s="709"/>
      <c r="Q479" s="709"/>
      <c r="R479" s="709"/>
      <c r="S479" s="709"/>
      <c r="T479" s="709"/>
      <c r="U479" s="709"/>
      <c r="V479" s="709"/>
      <c r="W479" s="709"/>
      <c r="X479" s="709"/>
      <c r="Y479" s="709"/>
      <c r="Z479" s="698"/>
      <c r="AA479" s="699"/>
      <c r="AB479" s="699"/>
      <c r="AC479" s="699"/>
      <c r="AD479" s="699"/>
      <c r="AE479" s="699"/>
      <c r="AF479" s="699"/>
      <c r="AG479" s="699"/>
      <c r="AH479" s="699"/>
      <c r="AI479" s="699"/>
      <c r="AJ479" s="699"/>
      <c r="AK479" s="699"/>
      <c r="AL479" s="699"/>
      <c r="AM479" s="699"/>
      <c r="AN479" s="699"/>
      <c r="AO479" s="699"/>
      <c r="AP479" s="699"/>
      <c r="AQ479" s="699"/>
      <c r="AR479" s="699"/>
      <c r="AS479" s="699"/>
      <c r="AT479" s="699"/>
      <c r="AU479" s="699"/>
      <c r="AV479" s="700"/>
      <c r="AW479" s="353"/>
      <c r="AX479" s="353"/>
      <c r="AY479" s="353"/>
      <c r="AZ479" s="353"/>
      <c r="BA479" s="353"/>
      <c r="BB479" s="353"/>
      <c r="BC479" s="353"/>
      <c r="BD479" s="353"/>
      <c r="BE479" s="353"/>
      <c r="BF479" s="353"/>
      <c r="BG479" s="353"/>
      <c r="BH479" s="353"/>
      <c r="BI479" s="353"/>
      <c r="BJ479" s="353"/>
      <c r="BK479" s="353"/>
      <c r="BL479" s="353"/>
    </row>
    <row r="480" spans="1:64" ht="50.1" customHeight="1" thickBot="1">
      <c r="A480" s="735" t="s">
        <v>55</v>
      </c>
      <c r="B480" s="258"/>
      <c r="C480" s="41" t="s">
        <v>124</v>
      </c>
      <c r="D480" s="693"/>
      <c r="E480" s="693"/>
      <c r="F480" s="693"/>
      <c r="G480" s="693"/>
      <c r="H480" s="693"/>
      <c r="I480" s="693"/>
      <c r="J480" s="693"/>
      <c r="K480" s="693"/>
      <c r="L480" s="693"/>
      <c r="M480" s="693"/>
      <c r="N480" s="693"/>
      <c r="O480" s="693"/>
      <c r="P480" s="693"/>
      <c r="Q480" s="693"/>
      <c r="R480" s="693"/>
      <c r="S480" s="693"/>
      <c r="T480" s="693"/>
      <c r="U480" s="693"/>
      <c r="V480" s="693"/>
      <c r="W480" s="693"/>
      <c r="X480" s="693"/>
      <c r="Y480" s="693"/>
      <c r="Z480" s="698"/>
      <c r="AA480" s="699"/>
      <c r="AB480" s="699"/>
      <c r="AC480" s="699"/>
      <c r="AD480" s="699"/>
      <c r="AE480" s="699"/>
      <c r="AF480" s="699"/>
      <c r="AG480" s="699"/>
      <c r="AH480" s="699"/>
      <c r="AI480" s="699"/>
      <c r="AJ480" s="699"/>
      <c r="AK480" s="699"/>
      <c r="AL480" s="699"/>
      <c r="AM480" s="699"/>
      <c r="AN480" s="699"/>
      <c r="AO480" s="699"/>
      <c r="AP480" s="699"/>
      <c r="AQ480" s="699"/>
      <c r="AR480" s="699"/>
      <c r="AS480" s="699"/>
      <c r="AT480" s="699"/>
      <c r="AU480" s="699"/>
      <c r="AV480" s="700"/>
      <c r="AW480" s="353"/>
      <c r="AX480" s="353"/>
      <c r="AY480" s="353"/>
      <c r="AZ480" s="353"/>
      <c r="BA480" s="353"/>
      <c r="BB480" s="353"/>
      <c r="BC480" s="353"/>
      <c r="BD480" s="353"/>
      <c r="BE480" s="353"/>
      <c r="BF480" s="353"/>
      <c r="BG480" s="353"/>
      <c r="BH480" s="353"/>
      <c r="BI480" s="353"/>
      <c r="BJ480" s="353"/>
      <c r="BK480" s="353"/>
      <c r="BL480" s="353"/>
    </row>
    <row r="481" spans="1:64" ht="14.45" customHeight="1" thickBot="1">
      <c r="A481" s="735"/>
      <c r="B481" s="261">
        <v>0</v>
      </c>
      <c r="C481" s="38" t="s">
        <v>126</v>
      </c>
      <c r="D481" s="710"/>
      <c r="E481" s="703"/>
      <c r="F481" s="703"/>
      <c r="G481" s="703"/>
      <c r="H481" s="703"/>
      <c r="I481" s="703"/>
      <c r="J481" s="703"/>
      <c r="K481" s="703"/>
      <c r="L481" s="703"/>
      <c r="M481" s="703"/>
      <c r="N481" s="703"/>
      <c r="O481" s="703"/>
      <c r="P481" s="703"/>
      <c r="Q481" s="703"/>
      <c r="R481" s="703"/>
      <c r="S481" s="703"/>
      <c r="T481" s="703"/>
      <c r="U481" s="703"/>
      <c r="V481" s="703"/>
      <c r="W481" s="703"/>
      <c r="X481" s="703"/>
      <c r="Y481" s="703"/>
      <c r="Z481" s="711"/>
      <c r="AA481" s="712"/>
      <c r="AB481" s="712"/>
      <c r="AC481" s="712"/>
      <c r="AD481" s="712"/>
      <c r="AE481" s="712"/>
      <c r="AF481" s="712"/>
      <c r="AG481" s="712"/>
      <c r="AH481" s="712"/>
      <c r="AI481" s="712"/>
      <c r="AJ481" s="712"/>
      <c r="AK481" s="712"/>
      <c r="AL481" s="712"/>
      <c r="AM481" s="712"/>
      <c r="AN481" s="712"/>
      <c r="AO481" s="712"/>
      <c r="AP481" s="712"/>
      <c r="AQ481" s="712"/>
      <c r="AR481" s="712"/>
      <c r="AS481" s="712"/>
      <c r="AT481" s="712"/>
      <c r="AU481" s="712"/>
      <c r="AV481" s="713"/>
      <c r="AW481" s="353"/>
      <c r="AX481" s="353"/>
      <c r="AY481" s="353"/>
      <c r="AZ481" s="353"/>
      <c r="BA481" s="353"/>
      <c r="BB481" s="353"/>
      <c r="BC481" s="353"/>
      <c r="BD481" s="353"/>
      <c r="BE481" s="353"/>
      <c r="BF481" s="353"/>
      <c r="BG481" s="353"/>
      <c r="BH481" s="353"/>
      <c r="BI481" s="353"/>
      <c r="BJ481" s="353"/>
      <c r="BK481" s="353"/>
      <c r="BL481" s="353"/>
    </row>
    <row r="482" spans="1:64" ht="21.95" customHeight="1" thickBot="1">
      <c r="A482" s="200" t="s">
        <v>13</v>
      </c>
      <c r="B482" s="318">
        <f>SUM(B467,B471,B473,B475,B481)-B477-B479</f>
        <v>0</v>
      </c>
      <c r="C482" s="76"/>
      <c r="D482" s="353"/>
      <c r="E482" s="353"/>
      <c r="F482" s="353"/>
      <c r="G482" s="353"/>
      <c r="H482" s="353"/>
      <c r="I482" s="353"/>
      <c r="J482" s="353"/>
      <c r="K482" s="353"/>
      <c r="L482" s="353"/>
      <c r="M482" s="353"/>
      <c r="N482" s="353"/>
      <c r="O482" s="353"/>
      <c r="P482" s="353"/>
      <c r="Q482" s="353"/>
      <c r="R482" s="353"/>
      <c r="S482" s="353"/>
      <c r="T482" s="353"/>
      <c r="U482" s="353"/>
      <c r="V482" s="353"/>
      <c r="W482" s="353"/>
      <c r="X482" s="353"/>
      <c r="Y482" s="353"/>
      <c r="Z482" s="353"/>
      <c r="AA482" s="353"/>
      <c r="AB482" s="353"/>
      <c r="AC482" s="353"/>
      <c r="AD482" s="353"/>
      <c r="AE482" s="353"/>
      <c r="AF482" s="353"/>
      <c r="AG482" s="353"/>
      <c r="AH482" s="353"/>
      <c r="AI482" s="353"/>
      <c r="AJ482" s="353"/>
      <c r="AK482" s="353"/>
      <c r="AL482" s="353"/>
      <c r="AM482" s="353"/>
      <c r="AN482" s="353"/>
      <c r="AO482" s="353"/>
      <c r="AP482" s="353"/>
      <c r="AQ482" s="353"/>
      <c r="AR482" s="353"/>
      <c r="AS482" s="353"/>
      <c r="AT482" s="353"/>
      <c r="AU482" s="353"/>
      <c r="AV482" s="353"/>
      <c r="AW482" s="353"/>
      <c r="AX482" s="353"/>
      <c r="AY482" s="353"/>
      <c r="AZ482" s="353"/>
      <c r="BA482" s="353"/>
      <c r="BB482" s="353"/>
      <c r="BC482" s="353"/>
      <c r="BD482" s="353"/>
      <c r="BE482" s="353"/>
      <c r="BF482" s="353"/>
      <c r="BG482" s="353"/>
      <c r="BH482" s="353"/>
      <c r="BI482" s="353"/>
      <c r="BJ482" s="353"/>
      <c r="BK482" s="353"/>
      <c r="BL482" s="353"/>
    </row>
    <row r="483" spans="1:64" ht="30" customHeight="1" thickBot="1">
      <c r="A483" s="199" t="s">
        <v>217</v>
      </c>
      <c r="B483" s="714"/>
      <c r="C483" s="527">
        <f>IF(B483="",0,IF(D459="Forsknings- og videnformidlingsinstitution",IF(B482=0,0,B483/B482),IF(B467=0,0,B483/B467)))</f>
        <v>0</v>
      </c>
      <c r="D483" s="353"/>
      <c r="E483" s="353"/>
      <c r="F483" s="353"/>
      <c r="G483" s="353"/>
      <c r="H483" s="353"/>
      <c r="I483" s="353"/>
      <c r="J483" s="353"/>
      <c r="K483" s="353"/>
      <c r="L483" s="353"/>
      <c r="M483" s="353"/>
      <c r="N483" s="353"/>
      <c r="O483" s="353"/>
      <c r="P483" s="353"/>
      <c r="Q483" s="353"/>
      <c r="R483" s="353"/>
      <c r="S483" s="353"/>
      <c r="T483" s="353"/>
      <c r="U483" s="353"/>
      <c r="V483" s="353"/>
      <c r="W483" s="353"/>
      <c r="X483" s="353"/>
      <c r="Y483" s="353"/>
      <c r="Z483" s="353"/>
      <c r="AA483" s="353"/>
      <c r="AB483" s="353"/>
      <c r="AC483" s="353"/>
      <c r="AD483" s="353"/>
      <c r="AE483" s="353"/>
      <c r="AF483" s="353"/>
      <c r="AG483" s="353"/>
      <c r="AH483" s="353"/>
      <c r="AI483" s="353"/>
      <c r="AJ483" s="353"/>
      <c r="AK483" s="353"/>
      <c r="AL483" s="353"/>
      <c r="AM483" s="353"/>
      <c r="AN483" s="353"/>
      <c r="AO483" s="353"/>
      <c r="AP483" s="353"/>
      <c r="AQ483" s="353"/>
      <c r="AR483" s="353"/>
      <c r="AS483" s="353"/>
      <c r="AT483" s="353"/>
      <c r="AU483" s="353"/>
      <c r="AV483" s="353"/>
      <c r="AW483" s="353"/>
      <c r="AX483" s="353"/>
      <c r="AY483" s="353"/>
      <c r="AZ483" s="353"/>
      <c r="BA483" s="353"/>
      <c r="BB483" s="353"/>
      <c r="BC483" s="353"/>
      <c r="BD483" s="353"/>
      <c r="BE483" s="353"/>
      <c r="BF483" s="353"/>
      <c r="BG483" s="353"/>
      <c r="BH483" s="353"/>
      <c r="BI483" s="353"/>
      <c r="BJ483" s="353"/>
      <c r="BK483" s="353"/>
      <c r="BL483" s="353"/>
    </row>
    <row r="484" spans="1:64" ht="21.95" customHeight="1" thickBot="1">
      <c r="A484" s="253" t="s">
        <v>339</v>
      </c>
      <c r="B484" s="377">
        <f>SUM(B482:B483)</f>
        <v>0</v>
      </c>
      <c r="C484" s="254"/>
      <c r="D484" s="353"/>
      <c r="E484" s="353"/>
      <c r="F484" s="353"/>
      <c r="G484" s="353"/>
      <c r="H484" s="353"/>
      <c r="I484" s="353"/>
      <c r="J484" s="353"/>
      <c r="K484" s="353"/>
      <c r="L484" s="353"/>
      <c r="M484" s="353"/>
      <c r="N484" s="353"/>
      <c r="O484" s="353"/>
      <c r="P484" s="353"/>
      <c r="Q484" s="353"/>
      <c r="R484" s="353"/>
      <c r="S484" s="353"/>
      <c r="T484" s="353"/>
      <c r="U484" s="353"/>
      <c r="V484" s="353"/>
      <c r="W484" s="353"/>
      <c r="X484" s="353"/>
      <c r="Y484" s="353"/>
      <c r="Z484" s="353"/>
      <c r="AA484" s="353"/>
      <c r="AB484" s="353"/>
      <c r="AC484" s="353"/>
      <c r="AD484" s="353"/>
      <c r="AE484" s="353"/>
      <c r="AF484" s="353"/>
      <c r="AG484" s="353"/>
      <c r="AH484" s="353"/>
      <c r="AI484" s="353"/>
      <c r="AJ484" s="353"/>
      <c r="AK484" s="353"/>
      <c r="AL484" s="353"/>
      <c r="AM484" s="353"/>
      <c r="AN484" s="353"/>
      <c r="AO484" s="353"/>
      <c r="AP484" s="353"/>
      <c r="AQ484" s="353"/>
      <c r="AR484" s="353"/>
      <c r="AS484" s="353"/>
      <c r="AT484" s="353"/>
      <c r="AU484" s="353"/>
      <c r="AV484" s="353"/>
      <c r="AW484" s="353"/>
      <c r="AX484" s="353"/>
      <c r="AY484" s="353"/>
      <c r="AZ484" s="353"/>
      <c r="BA484" s="353"/>
      <c r="BB484" s="353"/>
      <c r="BC484" s="353"/>
      <c r="BD484" s="353"/>
      <c r="BE484" s="353"/>
      <c r="BF484" s="353"/>
      <c r="BG484" s="353"/>
      <c r="BH484" s="353"/>
      <c r="BI484" s="353"/>
      <c r="BJ484" s="353"/>
      <c r="BK484" s="353"/>
      <c r="BL484" s="353"/>
    </row>
    <row r="485" spans="1:64">
      <c r="A485" s="353"/>
      <c r="B485" s="353"/>
      <c r="C485" s="353"/>
      <c r="D485" s="353"/>
      <c r="E485" s="353"/>
      <c r="F485" s="353"/>
      <c r="G485" s="353"/>
      <c r="H485" s="353"/>
      <c r="I485" s="353"/>
      <c r="J485" s="353"/>
      <c r="K485" s="353"/>
      <c r="L485" s="353"/>
      <c r="M485" s="353"/>
      <c r="N485" s="353"/>
      <c r="O485" s="353"/>
      <c r="P485" s="353"/>
      <c r="Q485" s="353"/>
      <c r="R485" s="353"/>
      <c r="S485" s="353"/>
      <c r="T485" s="353"/>
      <c r="U485" s="353"/>
      <c r="V485" s="353"/>
      <c r="W485" s="353"/>
      <c r="X485" s="353"/>
      <c r="Y485" s="353"/>
      <c r="Z485" s="353"/>
      <c r="AA485" s="353"/>
      <c r="AB485" s="353"/>
      <c r="AC485" s="353"/>
      <c r="AD485" s="353"/>
      <c r="AE485" s="353"/>
      <c r="AF485" s="353"/>
      <c r="AG485" s="353"/>
      <c r="AH485" s="353"/>
      <c r="AI485" s="353"/>
      <c r="AJ485" s="353"/>
      <c r="AK485" s="353"/>
      <c r="AL485" s="353"/>
      <c r="AM485" s="353"/>
      <c r="AN485" s="353"/>
      <c r="AO485" s="353"/>
      <c r="AP485" s="353"/>
      <c r="AQ485" s="353"/>
      <c r="AR485" s="353"/>
      <c r="AS485" s="353"/>
      <c r="AT485" s="353"/>
      <c r="AU485" s="353"/>
      <c r="AV485" s="353"/>
      <c r="AW485" s="353"/>
      <c r="AX485" s="353"/>
      <c r="AY485" s="353"/>
      <c r="AZ485" s="353"/>
      <c r="BA485" s="353"/>
      <c r="BB485" s="353"/>
      <c r="BC485" s="353"/>
      <c r="BD485" s="353"/>
      <c r="BE485" s="353"/>
      <c r="BF485" s="353"/>
      <c r="BG485" s="353"/>
      <c r="BH485" s="353"/>
      <c r="BI485" s="353"/>
      <c r="BJ485" s="353"/>
      <c r="BK485" s="353"/>
      <c r="BL485" s="353"/>
    </row>
    <row r="486" spans="1:64" ht="15" thickBot="1">
      <c r="A486" s="373"/>
      <c r="B486" s="373"/>
      <c r="C486" s="353"/>
      <c r="D486" s="353"/>
      <c r="E486" s="353"/>
      <c r="F486" s="353"/>
      <c r="G486" s="353"/>
      <c r="H486" s="353"/>
      <c r="I486" s="353"/>
      <c r="J486" s="353"/>
      <c r="K486" s="353"/>
      <c r="L486" s="353"/>
      <c r="M486" s="353"/>
      <c r="N486" s="353"/>
      <c r="O486" s="353"/>
      <c r="P486" s="353"/>
      <c r="Q486" s="353"/>
      <c r="R486" s="353"/>
      <c r="S486" s="353"/>
      <c r="T486" s="353"/>
      <c r="U486" s="353"/>
      <c r="V486" s="353"/>
      <c r="W486" s="353"/>
      <c r="X486" s="353"/>
      <c r="Y486" s="353"/>
      <c r="Z486" s="353"/>
      <c r="AA486" s="353"/>
      <c r="AB486" s="353"/>
      <c r="AC486" s="353"/>
      <c r="AD486" s="353"/>
      <c r="AE486" s="353"/>
      <c r="AF486" s="353"/>
      <c r="AG486" s="353"/>
      <c r="AH486" s="353"/>
      <c r="AI486" s="353"/>
      <c r="AJ486" s="353"/>
      <c r="AK486" s="353"/>
      <c r="AL486" s="353"/>
      <c r="AM486" s="353"/>
      <c r="AN486" s="353"/>
      <c r="AO486" s="353"/>
      <c r="AP486" s="353"/>
      <c r="AQ486" s="353"/>
      <c r="AR486" s="353"/>
      <c r="AS486" s="353"/>
      <c r="AT486" s="353"/>
      <c r="AU486" s="353"/>
      <c r="AV486" s="353"/>
      <c r="AW486" s="353"/>
      <c r="AX486" s="353"/>
      <c r="AY486" s="353"/>
      <c r="AZ486" s="353"/>
      <c r="BA486" s="353"/>
      <c r="BB486" s="353"/>
      <c r="BC486" s="353"/>
      <c r="BD486" s="353"/>
      <c r="BE486" s="353"/>
      <c r="BF486" s="353"/>
      <c r="BG486" s="353"/>
      <c r="BH486" s="353"/>
      <c r="BI486" s="353"/>
      <c r="BJ486" s="353"/>
      <c r="BK486" s="353"/>
      <c r="BL486" s="353"/>
    </row>
    <row r="487" spans="1:64" ht="24.75" thickTop="1" thickBot="1">
      <c r="A487" s="366" t="s">
        <v>410</v>
      </c>
      <c r="B487" s="367"/>
      <c r="C487" s="358"/>
      <c r="D487" s="368"/>
      <c r="E487" s="358"/>
      <c r="F487" s="358"/>
      <c r="G487" s="358"/>
      <c r="H487" s="358"/>
      <c r="I487" s="358"/>
      <c r="J487" s="358"/>
      <c r="K487" s="358"/>
      <c r="L487" s="358"/>
      <c r="M487" s="358"/>
      <c r="N487" s="358"/>
      <c r="O487" s="358"/>
      <c r="P487" s="358"/>
      <c r="Q487" s="358"/>
      <c r="R487" s="358"/>
      <c r="S487" s="358"/>
      <c r="T487" s="358"/>
      <c r="U487" s="358"/>
      <c r="V487" s="358"/>
      <c r="W487" s="358"/>
      <c r="X487" s="358"/>
      <c r="Y487" s="358"/>
      <c r="Z487" s="358"/>
      <c r="AA487" s="358"/>
      <c r="AB487" s="358"/>
      <c r="AC487" s="358"/>
      <c r="AD487" s="358"/>
      <c r="AE487" s="358"/>
      <c r="AF487" s="358"/>
      <c r="AG487" s="358"/>
      <c r="AH487" s="358"/>
      <c r="AI487" s="358"/>
      <c r="AJ487" s="358"/>
      <c r="AK487" s="358"/>
      <c r="AL487" s="358"/>
      <c r="AM487" s="358"/>
      <c r="AN487" s="358"/>
      <c r="AO487" s="358"/>
      <c r="AP487" s="358"/>
      <c r="AQ487" s="358"/>
      <c r="AR487" s="358"/>
      <c r="AS487" s="358"/>
      <c r="AT487" s="358"/>
      <c r="AU487" s="358"/>
      <c r="AV487" s="358"/>
      <c r="AW487" s="353"/>
      <c r="AX487" s="353"/>
      <c r="AY487" s="353"/>
      <c r="AZ487" s="353"/>
      <c r="BA487" s="353"/>
      <c r="BB487" s="353"/>
      <c r="BC487" s="353"/>
      <c r="BD487" s="353"/>
      <c r="BE487" s="353"/>
      <c r="BF487" s="353"/>
      <c r="BG487" s="353"/>
      <c r="BH487" s="353"/>
      <c r="BI487" s="353"/>
      <c r="BJ487" s="353"/>
      <c r="BK487" s="353"/>
      <c r="BL487" s="353"/>
    </row>
    <row r="488" spans="1:64" ht="35.1" customHeight="1">
      <c r="A488" s="492" t="str">
        <f>IF(B489&gt;0,"Evt. P-nummer","")</f>
        <v/>
      </c>
      <c r="B488" s="512" t="s">
        <v>392</v>
      </c>
      <c r="C488" s="530" t="s">
        <v>15</v>
      </c>
      <c r="D488" s="531" t="s">
        <v>204</v>
      </c>
      <c r="E488" s="531" t="s">
        <v>113</v>
      </c>
      <c r="F488" s="532" t="s">
        <v>205</v>
      </c>
      <c r="G488" s="359"/>
      <c r="H488" s="359"/>
      <c r="I488" s="359"/>
      <c r="J488" s="359"/>
      <c r="K488" s="359"/>
      <c r="L488" s="359"/>
      <c r="M488" s="359"/>
      <c r="N488" s="359"/>
      <c r="O488" s="359"/>
      <c r="P488" s="359"/>
      <c r="Q488" s="359"/>
      <c r="R488" s="359"/>
      <c r="S488" s="359"/>
      <c r="T488" s="359"/>
      <c r="U488" s="359"/>
      <c r="V488" s="359"/>
      <c r="W488" s="359"/>
      <c r="X488" s="359"/>
      <c r="Y488" s="359"/>
      <c r="Z488" s="359"/>
      <c r="AA488" s="359"/>
      <c r="AB488" s="359"/>
      <c r="AC488" s="359"/>
      <c r="AD488" s="359"/>
      <c r="AE488" s="359"/>
      <c r="AF488" s="359"/>
      <c r="AG488" s="359"/>
      <c r="AH488" s="359"/>
      <c r="AI488" s="359"/>
      <c r="AJ488" s="359"/>
      <c r="AK488" s="359"/>
      <c r="AL488" s="359"/>
      <c r="AM488" s="359"/>
      <c r="AN488" s="359"/>
      <c r="AO488" s="359"/>
      <c r="AP488" s="359"/>
      <c r="AQ488" s="359"/>
      <c r="AR488" s="359"/>
      <c r="AS488" s="359"/>
      <c r="AT488" s="359"/>
      <c r="AU488" s="359"/>
      <c r="AV488" s="359"/>
      <c r="AW488" s="353"/>
      <c r="AX488" s="353"/>
      <c r="AY488" s="353"/>
      <c r="AZ488" s="353"/>
      <c r="BA488" s="353"/>
      <c r="BB488" s="353"/>
      <c r="BC488" s="353"/>
      <c r="BD488" s="353"/>
      <c r="BE488" s="353"/>
      <c r="BF488" s="353"/>
      <c r="BG488" s="353"/>
      <c r="BH488" s="353"/>
      <c r="BI488" s="353"/>
      <c r="BJ488" s="353"/>
      <c r="BK488" s="353"/>
      <c r="BL488" s="353"/>
    </row>
    <row r="489" spans="1:64" ht="35.1" customHeight="1" thickBot="1">
      <c r="A489" s="691"/>
      <c r="B489" s="692"/>
      <c r="C489" s="667"/>
      <c r="D489" s="668"/>
      <c r="E489" s="668"/>
      <c r="F489" s="669"/>
      <c r="G489" s="353"/>
      <c r="H489" s="353"/>
      <c r="I489" s="353"/>
      <c r="J489" s="353"/>
      <c r="K489" s="353"/>
      <c r="L489" s="353"/>
      <c r="M489" s="353"/>
      <c r="N489" s="353"/>
      <c r="O489" s="353"/>
      <c r="P489" s="353"/>
      <c r="Q489" s="353"/>
      <c r="R489" s="353"/>
      <c r="S489" s="353"/>
      <c r="T489" s="353"/>
      <c r="U489" s="353"/>
      <c r="V489" s="353"/>
      <c r="W489" s="353"/>
      <c r="X489" s="353"/>
      <c r="Y489" s="353"/>
      <c r="Z489" s="353"/>
      <c r="AA489" s="353"/>
      <c r="AB489" s="353"/>
      <c r="AC489" s="353"/>
      <c r="AD489" s="353"/>
      <c r="AE489" s="353"/>
      <c r="AF489" s="353"/>
      <c r="AG489" s="353"/>
      <c r="AH489" s="353"/>
      <c r="AI489" s="353"/>
      <c r="AJ489" s="353"/>
      <c r="AK489" s="353"/>
      <c r="AL489" s="353"/>
      <c r="AM489" s="353"/>
      <c r="AN489" s="353"/>
      <c r="AO489" s="353"/>
      <c r="AP489" s="353"/>
      <c r="AQ489" s="353"/>
      <c r="AR489" s="353"/>
      <c r="AS489" s="353"/>
      <c r="AT489" s="353"/>
      <c r="AU489" s="353"/>
      <c r="AV489" s="353"/>
      <c r="AW489" s="353"/>
      <c r="AX489" s="353"/>
      <c r="AY489" s="353"/>
      <c r="AZ489" s="353"/>
      <c r="BA489" s="353"/>
      <c r="BB489" s="353"/>
      <c r="BC489" s="353"/>
      <c r="BD489" s="353"/>
      <c r="BE489" s="353"/>
      <c r="BF489" s="353"/>
      <c r="BG489" s="353"/>
      <c r="BH489" s="353"/>
      <c r="BI489" s="353"/>
      <c r="BJ489" s="353"/>
      <c r="BK489" s="353"/>
      <c r="BL489" s="353"/>
    </row>
    <row r="490" spans="1:64" ht="35.1" customHeight="1">
      <c r="A490" s="528" t="s">
        <v>210</v>
      </c>
      <c r="B490" s="529" t="s">
        <v>406</v>
      </c>
      <c r="C490" s="750"/>
      <c r="D490" s="533" t="s">
        <v>401</v>
      </c>
      <c r="E490" s="533" t="str">
        <f>IF(D491="Ja","Privat finansiering","")</f>
        <v/>
      </c>
      <c r="F490" s="536" t="str">
        <f>IF(D491="Ja","Offentlig finansiering","")</f>
        <v/>
      </c>
      <c r="G490" s="353"/>
      <c r="H490" s="353"/>
      <c r="I490" s="353"/>
      <c r="J490" s="353"/>
      <c r="K490" s="353"/>
      <c r="L490" s="353"/>
      <c r="M490" s="353"/>
      <c r="N490" s="353"/>
      <c r="O490" s="353"/>
      <c r="P490" s="353"/>
      <c r="Q490" s="353"/>
      <c r="R490" s="353"/>
      <c r="S490" s="353"/>
      <c r="T490" s="353"/>
      <c r="U490" s="353"/>
      <c r="V490" s="353"/>
      <c r="W490" s="353"/>
      <c r="X490" s="353"/>
      <c r="Y490" s="353"/>
      <c r="Z490" s="353"/>
      <c r="AA490" s="353"/>
      <c r="AB490" s="353"/>
      <c r="AC490" s="353"/>
      <c r="AD490" s="353"/>
      <c r="AE490" s="353"/>
      <c r="AF490" s="353"/>
      <c r="AG490" s="353"/>
      <c r="AH490" s="353"/>
      <c r="AI490" s="353"/>
      <c r="AJ490" s="353"/>
      <c r="AK490" s="353"/>
      <c r="AL490" s="353"/>
      <c r="AM490" s="353"/>
      <c r="AN490" s="353"/>
      <c r="AO490" s="353"/>
      <c r="AP490" s="353"/>
      <c r="AQ490" s="353"/>
      <c r="AR490" s="353"/>
      <c r="AS490" s="353"/>
      <c r="AT490" s="353"/>
      <c r="AU490" s="353"/>
      <c r="AV490" s="353"/>
      <c r="AW490" s="353"/>
      <c r="AX490" s="353"/>
      <c r="AY490" s="353"/>
      <c r="AZ490" s="353"/>
      <c r="BA490" s="353"/>
      <c r="BB490" s="353"/>
      <c r="BC490" s="353"/>
      <c r="BD490" s="353"/>
      <c r="BE490" s="353"/>
      <c r="BF490" s="353"/>
      <c r="BG490" s="353"/>
      <c r="BH490" s="353"/>
      <c r="BI490" s="353"/>
      <c r="BJ490" s="353"/>
      <c r="BK490" s="353"/>
      <c r="BL490" s="353"/>
    </row>
    <row r="491" spans="1:64" ht="35.1" customHeight="1" thickBot="1">
      <c r="A491" s="335" t="s">
        <v>429</v>
      </c>
      <c r="B491" s="519" t="s">
        <v>429</v>
      </c>
      <c r="C491" s="751"/>
      <c r="D491" s="670"/>
      <c r="E491" s="685"/>
      <c r="F491" s="686"/>
      <c r="G491" s="353"/>
      <c r="H491" s="353"/>
      <c r="I491" s="353"/>
      <c r="J491" s="353"/>
      <c r="K491" s="353"/>
      <c r="L491" s="353"/>
      <c r="M491" s="353"/>
      <c r="N491" s="353"/>
      <c r="O491" s="353"/>
      <c r="P491" s="353"/>
      <c r="Q491" s="353"/>
      <c r="R491" s="353"/>
      <c r="S491" s="353"/>
      <c r="T491" s="353"/>
      <c r="U491" s="353"/>
      <c r="V491" s="353"/>
      <c r="W491" s="353"/>
      <c r="X491" s="353"/>
      <c r="Y491" s="353"/>
      <c r="Z491" s="353"/>
      <c r="AA491" s="353"/>
      <c r="AB491" s="353"/>
      <c r="AC491" s="353"/>
      <c r="AD491" s="353"/>
      <c r="AE491" s="353"/>
      <c r="AF491" s="353"/>
      <c r="AG491" s="353"/>
      <c r="AH491" s="353"/>
      <c r="AI491" s="353"/>
      <c r="AJ491" s="353"/>
      <c r="AK491" s="353"/>
      <c r="AL491" s="353"/>
      <c r="AM491" s="353"/>
      <c r="AN491" s="353"/>
      <c r="AO491" s="353"/>
      <c r="AP491" s="353"/>
      <c r="AQ491" s="353"/>
      <c r="AR491" s="353"/>
      <c r="AS491" s="353"/>
      <c r="AT491" s="353"/>
      <c r="AU491" s="353"/>
      <c r="AV491" s="353"/>
      <c r="AW491" s="353"/>
      <c r="AX491" s="353"/>
      <c r="AY491" s="353"/>
      <c r="AZ491" s="353"/>
      <c r="BA491" s="353"/>
      <c r="BB491" s="353"/>
      <c r="BC491" s="353"/>
      <c r="BD491" s="353"/>
      <c r="BE491" s="353"/>
      <c r="BF491" s="353"/>
      <c r="BG491" s="353"/>
      <c r="BH491" s="353"/>
      <c r="BI491" s="353"/>
      <c r="BJ491" s="353"/>
      <c r="BK491" s="353"/>
      <c r="BL491" s="353"/>
    </row>
    <row r="492" spans="1:64">
      <c r="A492" s="353"/>
      <c r="B492" s="353"/>
      <c r="C492" s="353"/>
      <c r="D492" s="353"/>
      <c r="E492" s="353"/>
      <c r="F492" s="353"/>
      <c r="G492" s="353"/>
      <c r="H492" s="353"/>
      <c r="I492" s="353"/>
      <c r="J492" s="353"/>
      <c r="K492" s="353"/>
      <c r="L492" s="353"/>
      <c r="M492" s="353"/>
      <c r="N492" s="353"/>
      <c r="O492" s="353"/>
      <c r="P492" s="353"/>
      <c r="Q492" s="353"/>
      <c r="R492" s="353"/>
      <c r="S492" s="353"/>
      <c r="T492" s="353"/>
      <c r="U492" s="353"/>
      <c r="V492" s="353"/>
      <c r="W492" s="353"/>
      <c r="X492" s="353"/>
      <c r="Y492" s="353"/>
      <c r="Z492" s="353"/>
      <c r="AA492" s="353"/>
      <c r="AB492" s="353"/>
      <c r="AC492" s="353"/>
      <c r="AD492" s="353"/>
      <c r="AE492" s="353"/>
      <c r="AF492" s="353"/>
      <c r="AG492" s="353"/>
      <c r="AH492" s="353"/>
      <c r="AI492" s="353"/>
      <c r="AJ492" s="353"/>
      <c r="AK492" s="353"/>
      <c r="AL492" s="353"/>
      <c r="AM492" s="353"/>
      <c r="AN492" s="353"/>
      <c r="AO492" s="353"/>
      <c r="AP492" s="353"/>
      <c r="AQ492" s="353"/>
      <c r="AR492" s="353"/>
      <c r="AS492" s="353"/>
      <c r="AT492" s="353"/>
      <c r="AU492" s="353"/>
      <c r="AV492" s="353"/>
      <c r="AW492" s="353"/>
      <c r="AX492" s="353"/>
      <c r="AY492" s="353"/>
      <c r="AZ492" s="353"/>
      <c r="BA492" s="353"/>
      <c r="BB492" s="353"/>
      <c r="BC492" s="353"/>
      <c r="BD492" s="353"/>
      <c r="BE492" s="353"/>
      <c r="BF492" s="353"/>
      <c r="BG492" s="353"/>
      <c r="BH492" s="353"/>
      <c r="BI492" s="353"/>
      <c r="BJ492" s="353"/>
      <c r="BK492" s="353"/>
      <c r="BL492" s="353"/>
    </row>
    <row r="493" spans="1:64" ht="16.5" thickBot="1">
      <c r="A493" s="354" t="s">
        <v>431</v>
      </c>
      <c r="B493" s="354" t="s">
        <v>203</v>
      </c>
      <c r="C493" s="372" t="s">
        <v>123</v>
      </c>
      <c r="D493" s="370" t="s">
        <v>127</v>
      </c>
      <c r="E493" s="370" t="s">
        <v>128</v>
      </c>
      <c r="F493" s="370" t="s">
        <v>129</v>
      </c>
      <c r="G493" s="370" t="s">
        <v>130</v>
      </c>
      <c r="H493" s="370" t="s">
        <v>131</v>
      </c>
      <c r="I493" s="370" t="s">
        <v>132</v>
      </c>
      <c r="J493" s="370" t="s">
        <v>133</v>
      </c>
      <c r="K493" s="370" t="s">
        <v>134</v>
      </c>
      <c r="L493" s="370" t="s">
        <v>135</v>
      </c>
      <c r="M493" s="370" t="s">
        <v>136</v>
      </c>
      <c r="N493" s="370" t="s">
        <v>137</v>
      </c>
      <c r="O493" s="370" t="s">
        <v>138</v>
      </c>
      <c r="P493" s="370" t="s">
        <v>139</v>
      </c>
      <c r="Q493" s="370" t="s">
        <v>140</v>
      </c>
      <c r="R493" s="370" t="s">
        <v>141</v>
      </c>
      <c r="S493" s="370" t="s">
        <v>142</v>
      </c>
      <c r="T493" s="370" t="s">
        <v>143</v>
      </c>
      <c r="U493" s="370" t="s">
        <v>144</v>
      </c>
      <c r="V493" s="370" t="s">
        <v>145</v>
      </c>
      <c r="W493" s="370" t="s">
        <v>146</v>
      </c>
      <c r="X493" s="370" t="s">
        <v>147</v>
      </c>
      <c r="Y493" s="370" t="s">
        <v>148</v>
      </c>
      <c r="Z493" s="404" t="s">
        <v>155</v>
      </c>
      <c r="AA493" s="353"/>
      <c r="AB493" s="353"/>
      <c r="AC493" s="353"/>
      <c r="AD493" s="353"/>
      <c r="AE493" s="353"/>
      <c r="AF493" s="353"/>
      <c r="AG493" s="353"/>
      <c r="AH493" s="353"/>
      <c r="AI493" s="353"/>
      <c r="AJ493" s="353"/>
      <c r="AK493" s="353"/>
      <c r="AL493" s="353"/>
      <c r="AM493" s="353"/>
      <c r="AN493" s="353"/>
      <c r="AO493" s="353"/>
      <c r="AP493" s="353"/>
      <c r="AQ493" s="353"/>
      <c r="AR493" s="353"/>
      <c r="AS493" s="353"/>
      <c r="AT493" s="353"/>
      <c r="AU493" s="353"/>
      <c r="AV493" s="353"/>
      <c r="AW493" s="353"/>
      <c r="AX493" s="353"/>
      <c r="AY493" s="353"/>
      <c r="AZ493" s="353"/>
      <c r="BA493" s="353"/>
      <c r="BB493" s="353"/>
      <c r="BC493" s="353"/>
      <c r="BD493" s="353"/>
      <c r="BE493" s="353"/>
      <c r="BF493" s="353"/>
      <c r="BG493" s="353"/>
      <c r="BH493" s="353"/>
      <c r="BI493" s="353"/>
      <c r="BJ493" s="353"/>
      <c r="BK493" s="353"/>
      <c r="BL493" s="353"/>
    </row>
    <row r="494" spans="1:64" ht="50.1" customHeight="1">
      <c r="A494" s="736" t="s">
        <v>54</v>
      </c>
      <c r="B494" s="262"/>
      <c r="C494" s="46" t="s">
        <v>124</v>
      </c>
      <c r="D494" s="693"/>
      <c r="E494" s="693"/>
      <c r="F494" s="693"/>
      <c r="G494" s="693"/>
      <c r="H494" s="693"/>
      <c r="I494" s="693"/>
      <c r="J494" s="693"/>
      <c r="K494" s="693"/>
      <c r="L494" s="693"/>
      <c r="M494" s="693"/>
      <c r="N494" s="693"/>
      <c r="O494" s="693"/>
      <c r="P494" s="693"/>
      <c r="Q494" s="693"/>
      <c r="R494" s="693"/>
      <c r="S494" s="693"/>
      <c r="T494" s="693"/>
      <c r="U494" s="693"/>
      <c r="V494" s="693"/>
      <c r="W494" s="693"/>
      <c r="X494" s="693"/>
      <c r="Y494" s="693"/>
      <c r="Z494" s="694"/>
      <c r="AA494" s="695"/>
      <c r="AB494" s="695"/>
      <c r="AC494" s="695"/>
      <c r="AD494" s="695"/>
      <c r="AE494" s="695"/>
      <c r="AF494" s="695"/>
      <c r="AG494" s="695"/>
      <c r="AH494" s="695"/>
      <c r="AI494" s="695"/>
      <c r="AJ494" s="695"/>
      <c r="AK494" s="695"/>
      <c r="AL494" s="695"/>
      <c r="AM494" s="695"/>
      <c r="AN494" s="695"/>
      <c r="AO494" s="695"/>
      <c r="AP494" s="695"/>
      <c r="AQ494" s="695"/>
      <c r="AR494" s="695"/>
      <c r="AS494" s="695"/>
      <c r="AT494" s="695"/>
      <c r="AU494" s="695"/>
      <c r="AV494" s="696"/>
      <c r="AW494" s="353"/>
      <c r="AX494" s="353"/>
      <c r="AY494" s="353"/>
      <c r="AZ494" s="353"/>
      <c r="BA494" s="353"/>
      <c r="BB494" s="353"/>
      <c r="BC494" s="353"/>
      <c r="BD494" s="353"/>
      <c r="BE494" s="353"/>
      <c r="BF494" s="353"/>
      <c r="BG494" s="353"/>
      <c r="BH494" s="353"/>
      <c r="BI494" s="353"/>
      <c r="BJ494" s="353"/>
      <c r="BK494" s="353"/>
      <c r="BL494" s="353"/>
    </row>
    <row r="495" spans="1:64" ht="14.45" customHeight="1">
      <c r="A495" s="738"/>
      <c r="B495" s="255"/>
      <c r="C495" s="37" t="s">
        <v>125</v>
      </c>
      <c r="D495" s="697"/>
      <c r="E495" s="697"/>
      <c r="F495" s="697"/>
      <c r="G495" s="697"/>
      <c r="H495" s="697"/>
      <c r="I495" s="697"/>
      <c r="J495" s="697"/>
      <c r="K495" s="697"/>
      <c r="L495" s="697"/>
      <c r="M495" s="697"/>
      <c r="N495" s="697"/>
      <c r="O495" s="697"/>
      <c r="P495" s="697"/>
      <c r="Q495" s="697"/>
      <c r="R495" s="697"/>
      <c r="S495" s="697"/>
      <c r="T495" s="697"/>
      <c r="U495" s="697"/>
      <c r="V495" s="697"/>
      <c r="W495" s="697"/>
      <c r="X495" s="697"/>
      <c r="Y495" s="697"/>
      <c r="Z495" s="698"/>
      <c r="AA495" s="699"/>
      <c r="AB495" s="699"/>
      <c r="AC495" s="699"/>
      <c r="AD495" s="699"/>
      <c r="AE495" s="699"/>
      <c r="AF495" s="699"/>
      <c r="AG495" s="699"/>
      <c r="AH495" s="699"/>
      <c r="AI495" s="699"/>
      <c r="AJ495" s="699"/>
      <c r="AK495" s="699"/>
      <c r="AL495" s="699"/>
      <c r="AM495" s="699"/>
      <c r="AN495" s="699"/>
      <c r="AO495" s="699"/>
      <c r="AP495" s="699"/>
      <c r="AQ495" s="699"/>
      <c r="AR495" s="699"/>
      <c r="AS495" s="699"/>
      <c r="AT495" s="699"/>
      <c r="AU495" s="699"/>
      <c r="AV495" s="700"/>
      <c r="AW495" s="353"/>
      <c r="AX495" s="353"/>
      <c r="AY495" s="353"/>
      <c r="AZ495" s="353"/>
      <c r="BA495" s="353"/>
      <c r="BB495" s="353"/>
      <c r="BC495" s="353"/>
      <c r="BD495" s="353"/>
      <c r="BE495" s="353"/>
      <c r="BF495" s="353"/>
      <c r="BG495" s="353"/>
      <c r="BH495" s="353"/>
      <c r="BI495" s="353"/>
      <c r="BJ495" s="353"/>
      <c r="BK495" s="353"/>
      <c r="BL495" s="353"/>
    </row>
    <row r="496" spans="1:64" ht="14.45" customHeight="1" thickBot="1">
      <c r="A496" s="738"/>
      <c r="B496" s="256" t="s">
        <v>156</v>
      </c>
      <c r="C496" s="37" t="s">
        <v>9</v>
      </c>
      <c r="D496" s="697"/>
      <c r="E496" s="697"/>
      <c r="F496" s="697"/>
      <c r="G496" s="697"/>
      <c r="H496" s="697"/>
      <c r="I496" s="697"/>
      <c r="J496" s="697"/>
      <c r="K496" s="697"/>
      <c r="L496" s="697"/>
      <c r="M496" s="697"/>
      <c r="N496" s="697"/>
      <c r="O496" s="697"/>
      <c r="P496" s="697"/>
      <c r="Q496" s="697"/>
      <c r="R496" s="697"/>
      <c r="S496" s="697"/>
      <c r="T496" s="697"/>
      <c r="U496" s="697"/>
      <c r="V496" s="697"/>
      <c r="W496" s="697"/>
      <c r="X496" s="697"/>
      <c r="Y496" s="697"/>
      <c r="Z496" s="698"/>
      <c r="AA496" s="699"/>
      <c r="AB496" s="699"/>
      <c r="AC496" s="699"/>
      <c r="AD496" s="699"/>
      <c r="AE496" s="699"/>
      <c r="AF496" s="699"/>
      <c r="AG496" s="699"/>
      <c r="AH496" s="699"/>
      <c r="AI496" s="699"/>
      <c r="AJ496" s="699"/>
      <c r="AK496" s="699"/>
      <c r="AL496" s="699"/>
      <c r="AM496" s="699"/>
      <c r="AN496" s="699"/>
      <c r="AO496" s="699"/>
      <c r="AP496" s="699"/>
      <c r="AQ496" s="699"/>
      <c r="AR496" s="699"/>
      <c r="AS496" s="699"/>
      <c r="AT496" s="699"/>
      <c r="AU496" s="699"/>
      <c r="AV496" s="700"/>
      <c r="AW496" s="353"/>
      <c r="AX496" s="353"/>
      <c r="AY496" s="353"/>
      <c r="AZ496" s="353"/>
      <c r="BA496" s="353"/>
      <c r="BB496" s="353"/>
      <c r="BC496" s="353"/>
      <c r="BD496" s="353"/>
      <c r="BE496" s="353"/>
      <c r="BF496" s="353"/>
      <c r="BG496" s="353"/>
      <c r="BH496" s="353"/>
      <c r="BI496" s="353"/>
      <c r="BJ496" s="353"/>
      <c r="BK496" s="353"/>
      <c r="BL496" s="353"/>
    </row>
    <row r="497" spans="1:64" ht="14.45" customHeight="1" thickBot="1">
      <c r="A497" s="737"/>
      <c r="B497" s="257">
        <v>0</v>
      </c>
      <c r="C497" s="38" t="s">
        <v>126</v>
      </c>
      <c r="D497" s="52" t="str">
        <f>IF(D495*D496=0,"",(D495*D496))</f>
        <v/>
      </c>
      <c r="E497" s="52" t="str">
        <f t="shared" ref="E497:AV497" si="32">IF(E495*E496=0,"",(E495*E496))</f>
        <v/>
      </c>
      <c r="F497" s="52" t="str">
        <f t="shared" si="32"/>
        <v/>
      </c>
      <c r="G497" s="52" t="str">
        <f t="shared" si="32"/>
        <v/>
      </c>
      <c r="H497" s="52" t="str">
        <f t="shared" si="32"/>
        <v/>
      </c>
      <c r="I497" s="52" t="str">
        <f t="shared" si="32"/>
        <v/>
      </c>
      <c r="J497" s="52" t="str">
        <f t="shared" si="32"/>
        <v/>
      </c>
      <c r="K497" s="52" t="str">
        <f t="shared" si="32"/>
        <v/>
      </c>
      <c r="L497" s="52" t="str">
        <f t="shared" si="32"/>
        <v/>
      </c>
      <c r="M497" s="52" t="str">
        <f t="shared" si="32"/>
        <v/>
      </c>
      <c r="N497" s="52" t="str">
        <f t="shared" si="32"/>
        <v/>
      </c>
      <c r="O497" s="52" t="str">
        <f t="shared" si="32"/>
        <v/>
      </c>
      <c r="P497" s="52" t="str">
        <f t="shared" si="32"/>
        <v/>
      </c>
      <c r="Q497" s="52" t="str">
        <f t="shared" si="32"/>
        <v/>
      </c>
      <c r="R497" s="52" t="str">
        <f t="shared" si="32"/>
        <v/>
      </c>
      <c r="S497" s="52" t="str">
        <f t="shared" si="32"/>
        <v/>
      </c>
      <c r="T497" s="52" t="str">
        <f t="shared" si="32"/>
        <v/>
      </c>
      <c r="U497" s="52" t="str">
        <f t="shared" si="32"/>
        <v/>
      </c>
      <c r="V497" s="52" t="str">
        <f t="shared" si="32"/>
        <v/>
      </c>
      <c r="W497" s="52" t="str">
        <f t="shared" si="32"/>
        <v/>
      </c>
      <c r="X497" s="52" t="str">
        <f t="shared" si="32"/>
        <v/>
      </c>
      <c r="Y497" s="52" t="str">
        <f t="shared" si="32"/>
        <v/>
      </c>
      <c r="Z497" s="65" t="str">
        <f t="shared" si="32"/>
        <v/>
      </c>
      <c r="AA497" s="66" t="str">
        <f t="shared" si="32"/>
        <v/>
      </c>
      <c r="AB497" s="66" t="str">
        <f t="shared" si="32"/>
        <v/>
      </c>
      <c r="AC497" s="66" t="str">
        <f t="shared" si="32"/>
        <v/>
      </c>
      <c r="AD497" s="66" t="str">
        <f t="shared" si="32"/>
        <v/>
      </c>
      <c r="AE497" s="66" t="str">
        <f t="shared" si="32"/>
        <v/>
      </c>
      <c r="AF497" s="66" t="str">
        <f t="shared" si="32"/>
        <v/>
      </c>
      <c r="AG497" s="66" t="str">
        <f t="shared" si="32"/>
        <v/>
      </c>
      <c r="AH497" s="66" t="str">
        <f t="shared" si="32"/>
        <v/>
      </c>
      <c r="AI497" s="66" t="str">
        <f t="shared" si="32"/>
        <v/>
      </c>
      <c r="AJ497" s="66" t="str">
        <f t="shared" si="32"/>
        <v/>
      </c>
      <c r="AK497" s="66" t="str">
        <f t="shared" si="32"/>
        <v/>
      </c>
      <c r="AL497" s="66" t="str">
        <f t="shared" si="32"/>
        <v/>
      </c>
      <c r="AM497" s="66" t="str">
        <f t="shared" si="32"/>
        <v/>
      </c>
      <c r="AN497" s="66" t="str">
        <f t="shared" si="32"/>
        <v/>
      </c>
      <c r="AO497" s="66" t="str">
        <f t="shared" si="32"/>
        <v/>
      </c>
      <c r="AP497" s="66" t="str">
        <f t="shared" si="32"/>
        <v/>
      </c>
      <c r="AQ497" s="66" t="str">
        <f t="shared" si="32"/>
        <v/>
      </c>
      <c r="AR497" s="66" t="str">
        <f t="shared" si="32"/>
        <v/>
      </c>
      <c r="AS497" s="66" t="str">
        <f t="shared" si="32"/>
        <v/>
      </c>
      <c r="AT497" s="66" t="str">
        <f t="shared" si="32"/>
        <v/>
      </c>
      <c r="AU497" s="66" t="str">
        <f t="shared" si="32"/>
        <v/>
      </c>
      <c r="AV497" s="67" t="str">
        <f t="shared" si="32"/>
        <v/>
      </c>
      <c r="AW497" s="353"/>
      <c r="AX497" s="353"/>
      <c r="AY497" s="353"/>
      <c r="AZ497" s="353"/>
      <c r="BA497" s="353"/>
      <c r="BB497" s="353"/>
      <c r="BC497" s="353"/>
      <c r="BD497" s="353"/>
      <c r="BE497" s="353"/>
      <c r="BF497" s="353"/>
      <c r="BG497" s="353"/>
      <c r="BH497" s="353"/>
      <c r="BI497" s="353"/>
      <c r="BJ497" s="353"/>
      <c r="BK497" s="353"/>
      <c r="BL497" s="353"/>
    </row>
    <row r="498" spans="1:64" ht="50.1" customHeight="1">
      <c r="A498" s="738" t="s">
        <v>3</v>
      </c>
      <c r="B498" s="258"/>
      <c r="C498" s="41" t="s">
        <v>124</v>
      </c>
      <c r="D498" s="701"/>
      <c r="E498" s="702"/>
      <c r="F498" s="702"/>
      <c r="G498" s="702"/>
      <c r="H498" s="702"/>
      <c r="I498" s="702"/>
      <c r="J498" s="702"/>
      <c r="K498" s="702"/>
      <c r="L498" s="702"/>
      <c r="M498" s="702"/>
      <c r="N498" s="702"/>
      <c r="O498" s="702"/>
      <c r="P498" s="702"/>
      <c r="Q498" s="702"/>
      <c r="R498" s="702"/>
      <c r="S498" s="702"/>
      <c r="T498" s="702"/>
      <c r="U498" s="702"/>
      <c r="V498" s="702"/>
      <c r="W498" s="702"/>
      <c r="X498" s="702"/>
      <c r="Y498" s="702"/>
      <c r="Z498" s="698"/>
      <c r="AA498" s="699"/>
      <c r="AB498" s="699"/>
      <c r="AC498" s="699"/>
      <c r="AD498" s="699"/>
      <c r="AE498" s="699"/>
      <c r="AF498" s="699"/>
      <c r="AG498" s="699"/>
      <c r="AH498" s="699"/>
      <c r="AI498" s="699"/>
      <c r="AJ498" s="699"/>
      <c r="AK498" s="699"/>
      <c r="AL498" s="699"/>
      <c r="AM498" s="699"/>
      <c r="AN498" s="699"/>
      <c r="AO498" s="699"/>
      <c r="AP498" s="699"/>
      <c r="AQ498" s="699"/>
      <c r="AR498" s="699"/>
      <c r="AS498" s="699"/>
      <c r="AT498" s="699"/>
      <c r="AU498" s="699"/>
      <c r="AV498" s="700"/>
      <c r="AW498" s="353"/>
      <c r="AX498" s="353"/>
      <c r="AY498" s="353"/>
      <c r="AZ498" s="353"/>
      <c r="BA498" s="353"/>
      <c r="BB498" s="353"/>
      <c r="BC498" s="353"/>
      <c r="BD498" s="353"/>
      <c r="BE498" s="353"/>
      <c r="BF498" s="353"/>
      <c r="BG498" s="353"/>
      <c r="BH498" s="353"/>
      <c r="BI498" s="353"/>
      <c r="BJ498" s="353"/>
      <c r="BK498" s="353"/>
      <c r="BL498" s="353"/>
    </row>
    <row r="499" spans="1:64" ht="14.45" customHeight="1">
      <c r="A499" s="738"/>
      <c r="B499" s="259"/>
      <c r="C499" s="37" t="s">
        <v>125</v>
      </c>
      <c r="D499" s="697"/>
      <c r="E499" s="697"/>
      <c r="F499" s="697"/>
      <c r="G499" s="697"/>
      <c r="H499" s="697"/>
      <c r="I499" s="697"/>
      <c r="J499" s="697"/>
      <c r="K499" s="697"/>
      <c r="L499" s="697"/>
      <c r="M499" s="697"/>
      <c r="N499" s="697"/>
      <c r="O499" s="697"/>
      <c r="P499" s="697"/>
      <c r="Q499" s="697"/>
      <c r="R499" s="697"/>
      <c r="S499" s="697"/>
      <c r="T499" s="697"/>
      <c r="U499" s="697"/>
      <c r="V499" s="697"/>
      <c r="W499" s="697"/>
      <c r="X499" s="697"/>
      <c r="Y499" s="697"/>
      <c r="Z499" s="698"/>
      <c r="AA499" s="699"/>
      <c r="AB499" s="699"/>
      <c r="AC499" s="699"/>
      <c r="AD499" s="699"/>
      <c r="AE499" s="699"/>
      <c r="AF499" s="699"/>
      <c r="AG499" s="699"/>
      <c r="AH499" s="699"/>
      <c r="AI499" s="699"/>
      <c r="AJ499" s="699"/>
      <c r="AK499" s="699"/>
      <c r="AL499" s="699"/>
      <c r="AM499" s="699"/>
      <c r="AN499" s="699"/>
      <c r="AO499" s="699"/>
      <c r="AP499" s="699"/>
      <c r="AQ499" s="699"/>
      <c r="AR499" s="699"/>
      <c r="AS499" s="699"/>
      <c r="AT499" s="699"/>
      <c r="AU499" s="699"/>
      <c r="AV499" s="700"/>
      <c r="AW499" s="353"/>
      <c r="AX499" s="353"/>
      <c r="AY499" s="353"/>
      <c r="AZ499" s="353"/>
      <c r="BA499" s="353"/>
      <c r="BB499" s="353"/>
      <c r="BC499" s="353"/>
      <c r="BD499" s="353"/>
      <c r="BE499" s="353"/>
      <c r="BF499" s="353"/>
      <c r="BG499" s="353"/>
      <c r="BH499" s="353"/>
      <c r="BI499" s="353"/>
      <c r="BJ499" s="353"/>
      <c r="BK499" s="353"/>
      <c r="BL499" s="353"/>
    </row>
    <row r="500" spans="1:64" ht="14.45" customHeight="1">
      <c r="A500" s="738"/>
      <c r="B500" s="259"/>
      <c r="C500" s="37" t="s">
        <v>9</v>
      </c>
      <c r="D500" s="697"/>
      <c r="E500" s="697"/>
      <c r="F500" s="697"/>
      <c r="G500" s="697"/>
      <c r="H500" s="697"/>
      <c r="I500" s="697"/>
      <c r="J500" s="697"/>
      <c r="K500" s="697"/>
      <c r="L500" s="697"/>
      <c r="M500" s="697"/>
      <c r="N500" s="697"/>
      <c r="O500" s="697"/>
      <c r="P500" s="697"/>
      <c r="Q500" s="697"/>
      <c r="R500" s="697"/>
      <c r="S500" s="697"/>
      <c r="T500" s="697"/>
      <c r="U500" s="697"/>
      <c r="V500" s="697"/>
      <c r="W500" s="697"/>
      <c r="X500" s="697"/>
      <c r="Y500" s="697"/>
      <c r="Z500" s="698"/>
      <c r="AA500" s="699"/>
      <c r="AB500" s="699"/>
      <c r="AC500" s="699"/>
      <c r="AD500" s="699"/>
      <c r="AE500" s="699"/>
      <c r="AF500" s="699"/>
      <c r="AG500" s="699"/>
      <c r="AH500" s="699"/>
      <c r="AI500" s="699"/>
      <c r="AJ500" s="699"/>
      <c r="AK500" s="699"/>
      <c r="AL500" s="699"/>
      <c r="AM500" s="699"/>
      <c r="AN500" s="699"/>
      <c r="AO500" s="699"/>
      <c r="AP500" s="699"/>
      <c r="AQ500" s="699"/>
      <c r="AR500" s="699"/>
      <c r="AS500" s="699"/>
      <c r="AT500" s="699"/>
      <c r="AU500" s="699"/>
      <c r="AV500" s="700"/>
      <c r="AW500" s="353"/>
      <c r="AX500" s="353"/>
      <c r="AY500" s="353"/>
      <c r="AZ500" s="353"/>
      <c r="BA500" s="353"/>
      <c r="BB500" s="353"/>
      <c r="BC500" s="353"/>
      <c r="BD500" s="353"/>
      <c r="BE500" s="353"/>
      <c r="BF500" s="353"/>
      <c r="BG500" s="353"/>
      <c r="BH500" s="353"/>
      <c r="BI500" s="353"/>
      <c r="BJ500" s="353"/>
      <c r="BK500" s="353"/>
      <c r="BL500" s="353"/>
    </row>
    <row r="501" spans="1:64" ht="14.45" customHeight="1" thickBot="1">
      <c r="A501" s="738"/>
      <c r="B501" s="260">
        <v>0</v>
      </c>
      <c r="C501" s="40" t="s">
        <v>126</v>
      </c>
      <c r="D501" s="51" t="str">
        <f t="shared" ref="D501:AV501" si="33">IF(D499*D500=0,"",(D499*D500))</f>
        <v/>
      </c>
      <c r="E501" s="51" t="str">
        <f t="shared" si="33"/>
        <v/>
      </c>
      <c r="F501" s="51" t="str">
        <f t="shared" si="33"/>
        <v/>
      </c>
      <c r="G501" s="51" t="str">
        <f t="shared" si="33"/>
        <v/>
      </c>
      <c r="H501" s="51" t="str">
        <f t="shared" si="33"/>
        <v/>
      </c>
      <c r="I501" s="51" t="str">
        <f t="shared" si="33"/>
        <v/>
      </c>
      <c r="J501" s="51" t="str">
        <f t="shared" si="33"/>
        <v/>
      </c>
      <c r="K501" s="51" t="str">
        <f t="shared" si="33"/>
        <v/>
      </c>
      <c r="L501" s="51" t="str">
        <f t="shared" si="33"/>
        <v/>
      </c>
      <c r="M501" s="51" t="str">
        <f t="shared" si="33"/>
        <v/>
      </c>
      <c r="N501" s="51" t="str">
        <f t="shared" si="33"/>
        <v/>
      </c>
      <c r="O501" s="51" t="str">
        <f t="shared" si="33"/>
        <v/>
      </c>
      <c r="P501" s="51" t="str">
        <f t="shared" si="33"/>
        <v/>
      </c>
      <c r="Q501" s="51" t="str">
        <f t="shared" si="33"/>
        <v/>
      </c>
      <c r="R501" s="51" t="str">
        <f t="shared" si="33"/>
        <v/>
      </c>
      <c r="S501" s="51" t="str">
        <f t="shared" si="33"/>
        <v/>
      </c>
      <c r="T501" s="51" t="str">
        <f t="shared" si="33"/>
        <v/>
      </c>
      <c r="U501" s="51" t="str">
        <f t="shared" si="33"/>
        <v/>
      </c>
      <c r="V501" s="51" t="str">
        <f t="shared" si="33"/>
        <v/>
      </c>
      <c r="W501" s="51" t="str">
        <f t="shared" si="33"/>
        <v/>
      </c>
      <c r="X501" s="51" t="str">
        <f t="shared" si="33"/>
        <v/>
      </c>
      <c r="Y501" s="51" t="str">
        <f t="shared" si="33"/>
        <v/>
      </c>
      <c r="Z501" s="65" t="str">
        <f t="shared" si="33"/>
        <v/>
      </c>
      <c r="AA501" s="66" t="str">
        <f t="shared" si="33"/>
        <v/>
      </c>
      <c r="AB501" s="66" t="str">
        <f t="shared" si="33"/>
        <v/>
      </c>
      <c r="AC501" s="66" t="str">
        <f t="shared" si="33"/>
        <v/>
      </c>
      <c r="AD501" s="66" t="str">
        <f t="shared" si="33"/>
        <v/>
      </c>
      <c r="AE501" s="66" t="str">
        <f t="shared" si="33"/>
        <v/>
      </c>
      <c r="AF501" s="66" t="str">
        <f t="shared" si="33"/>
        <v/>
      </c>
      <c r="AG501" s="66" t="str">
        <f t="shared" si="33"/>
        <v/>
      </c>
      <c r="AH501" s="66" t="str">
        <f t="shared" si="33"/>
        <v/>
      </c>
      <c r="AI501" s="66" t="str">
        <f t="shared" si="33"/>
        <v/>
      </c>
      <c r="AJ501" s="66" t="str">
        <f t="shared" si="33"/>
        <v/>
      </c>
      <c r="AK501" s="66" t="str">
        <f t="shared" si="33"/>
        <v/>
      </c>
      <c r="AL501" s="66" t="str">
        <f t="shared" si="33"/>
        <v/>
      </c>
      <c r="AM501" s="66" t="str">
        <f t="shared" si="33"/>
        <v/>
      </c>
      <c r="AN501" s="66" t="str">
        <f t="shared" si="33"/>
        <v/>
      </c>
      <c r="AO501" s="66" t="str">
        <f t="shared" si="33"/>
        <v/>
      </c>
      <c r="AP501" s="66" t="str">
        <f t="shared" si="33"/>
        <v/>
      </c>
      <c r="AQ501" s="66" t="str">
        <f t="shared" si="33"/>
        <v/>
      </c>
      <c r="AR501" s="66" t="str">
        <f t="shared" si="33"/>
        <v/>
      </c>
      <c r="AS501" s="66" t="str">
        <f t="shared" si="33"/>
        <v/>
      </c>
      <c r="AT501" s="66" t="str">
        <f t="shared" si="33"/>
        <v/>
      </c>
      <c r="AU501" s="66" t="str">
        <f t="shared" si="33"/>
        <v/>
      </c>
      <c r="AV501" s="67" t="str">
        <f t="shared" si="33"/>
        <v/>
      </c>
      <c r="AW501" s="353"/>
      <c r="AX501" s="353"/>
      <c r="AY501" s="353"/>
      <c r="AZ501" s="353"/>
      <c r="BA501" s="353"/>
      <c r="BB501" s="353"/>
      <c r="BC501" s="353"/>
      <c r="BD501" s="353"/>
      <c r="BE501" s="353"/>
      <c r="BF501" s="353"/>
      <c r="BG501" s="353"/>
      <c r="BH501" s="353"/>
      <c r="BI501" s="353"/>
      <c r="BJ501" s="353"/>
      <c r="BK501" s="353"/>
      <c r="BL501" s="353"/>
    </row>
    <row r="502" spans="1:64" ht="50.1" customHeight="1" thickBot="1">
      <c r="A502" s="735" t="s">
        <v>56</v>
      </c>
      <c r="B502" s="258"/>
      <c r="C502" s="39" t="s">
        <v>124</v>
      </c>
      <c r="D502" s="693"/>
      <c r="E502" s="693"/>
      <c r="F502" s="693"/>
      <c r="G502" s="693"/>
      <c r="H502" s="693"/>
      <c r="I502" s="693"/>
      <c r="J502" s="693"/>
      <c r="K502" s="693"/>
      <c r="L502" s="693"/>
      <c r="M502" s="693"/>
      <c r="N502" s="693"/>
      <c r="O502" s="693"/>
      <c r="P502" s="693"/>
      <c r="Q502" s="693"/>
      <c r="R502" s="693"/>
      <c r="S502" s="693"/>
      <c r="T502" s="693"/>
      <c r="U502" s="693"/>
      <c r="V502" s="693"/>
      <c r="W502" s="693"/>
      <c r="X502" s="693"/>
      <c r="Y502" s="693"/>
      <c r="Z502" s="698"/>
      <c r="AA502" s="699"/>
      <c r="AB502" s="699"/>
      <c r="AC502" s="699"/>
      <c r="AD502" s="699"/>
      <c r="AE502" s="699"/>
      <c r="AF502" s="699"/>
      <c r="AG502" s="699"/>
      <c r="AH502" s="699"/>
      <c r="AI502" s="699"/>
      <c r="AJ502" s="699"/>
      <c r="AK502" s="699"/>
      <c r="AL502" s="699"/>
      <c r="AM502" s="699"/>
      <c r="AN502" s="699"/>
      <c r="AO502" s="699"/>
      <c r="AP502" s="699"/>
      <c r="AQ502" s="699"/>
      <c r="AR502" s="699"/>
      <c r="AS502" s="699"/>
      <c r="AT502" s="699"/>
      <c r="AU502" s="699"/>
      <c r="AV502" s="700"/>
      <c r="AW502" s="353"/>
      <c r="AX502" s="353"/>
      <c r="AY502" s="353"/>
      <c r="AZ502" s="353"/>
      <c r="BA502" s="353"/>
      <c r="BB502" s="353"/>
      <c r="BC502" s="353"/>
      <c r="BD502" s="353"/>
      <c r="BE502" s="353"/>
      <c r="BF502" s="353"/>
      <c r="BG502" s="353"/>
      <c r="BH502" s="353"/>
      <c r="BI502" s="353"/>
      <c r="BJ502" s="353"/>
      <c r="BK502" s="353"/>
      <c r="BL502" s="353"/>
    </row>
    <row r="503" spans="1:64" ht="14.45" customHeight="1" thickBot="1">
      <c r="A503" s="735"/>
      <c r="B503" s="261">
        <v>0</v>
      </c>
      <c r="C503" s="38" t="s">
        <v>126</v>
      </c>
      <c r="D503" s="703"/>
      <c r="E503" s="703"/>
      <c r="F503" s="703"/>
      <c r="G503" s="703"/>
      <c r="H503" s="703"/>
      <c r="I503" s="703"/>
      <c r="J503" s="703"/>
      <c r="K503" s="703"/>
      <c r="L503" s="703"/>
      <c r="M503" s="703"/>
      <c r="N503" s="703"/>
      <c r="O503" s="703"/>
      <c r="P503" s="703"/>
      <c r="Q503" s="703"/>
      <c r="R503" s="703"/>
      <c r="S503" s="703"/>
      <c r="T503" s="703"/>
      <c r="U503" s="703"/>
      <c r="V503" s="703"/>
      <c r="W503" s="703"/>
      <c r="X503" s="703"/>
      <c r="Y503" s="703"/>
      <c r="Z503" s="698"/>
      <c r="AA503" s="699"/>
      <c r="AB503" s="699"/>
      <c r="AC503" s="699"/>
      <c r="AD503" s="699"/>
      <c r="AE503" s="699"/>
      <c r="AF503" s="699"/>
      <c r="AG503" s="699"/>
      <c r="AH503" s="699"/>
      <c r="AI503" s="699"/>
      <c r="AJ503" s="699"/>
      <c r="AK503" s="699"/>
      <c r="AL503" s="699"/>
      <c r="AM503" s="699"/>
      <c r="AN503" s="699"/>
      <c r="AO503" s="699"/>
      <c r="AP503" s="699"/>
      <c r="AQ503" s="699"/>
      <c r="AR503" s="699"/>
      <c r="AS503" s="699"/>
      <c r="AT503" s="699"/>
      <c r="AU503" s="699"/>
      <c r="AV503" s="700"/>
      <c r="AW503" s="353"/>
      <c r="AX503" s="353"/>
      <c r="AY503" s="353"/>
      <c r="AZ503" s="353"/>
      <c r="BA503" s="353"/>
      <c r="BB503" s="353"/>
      <c r="BC503" s="353"/>
      <c r="BD503" s="353"/>
      <c r="BE503" s="353"/>
      <c r="BF503" s="353"/>
      <c r="BG503" s="353"/>
      <c r="BH503" s="353"/>
      <c r="BI503" s="353"/>
      <c r="BJ503" s="353"/>
      <c r="BK503" s="353"/>
      <c r="BL503" s="353"/>
    </row>
    <row r="504" spans="1:64" ht="50.1" customHeight="1" thickBot="1">
      <c r="A504" s="735" t="s">
        <v>24</v>
      </c>
      <c r="B504" s="258"/>
      <c r="C504" s="39" t="s">
        <v>124</v>
      </c>
      <c r="D504" s="693"/>
      <c r="E504" s="693"/>
      <c r="F504" s="693"/>
      <c r="G504" s="693"/>
      <c r="H504" s="693"/>
      <c r="I504" s="693"/>
      <c r="J504" s="693"/>
      <c r="K504" s="693"/>
      <c r="L504" s="693"/>
      <c r="M504" s="693"/>
      <c r="N504" s="693"/>
      <c r="O504" s="693"/>
      <c r="P504" s="693"/>
      <c r="Q504" s="693"/>
      <c r="R504" s="693"/>
      <c r="S504" s="693"/>
      <c r="T504" s="693"/>
      <c r="U504" s="693"/>
      <c r="V504" s="693"/>
      <c r="W504" s="693"/>
      <c r="X504" s="693"/>
      <c r="Y504" s="693"/>
      <c r="Z504" s="698"/>
      <c r="AA504" s="699"/>
      <c r="AB504" s="699"/>
      <c r="AC504" s="699"/>
      <c r="AD504" s="699"/>
      <c r="AE504" s="699"/>
      <c r="AF504" s="699"/>
      <c r="AG504" s="699"/>
      <c r="AH504" s="699"/>
      <c r="AI504" s="699"/>
      <c r="AJ504" s="699"/>
      <c r="AK504" s="699"/>
      <c r="AL504" s="699"/>
      <c r="AM504" s="699"/>
      <c r="AN504" s="699"/>
      <c r="AO504" s="699"/>
      <c r="AP504" s="699"/>
      <c r="AQ504" s="699"/>
      <c r="AR504" s="699"/>
      <c r="AS504" s="699"/>
      <c r="AT504" s="699"/>
      <c r="AU504" s="699"/>
      <c r="AV504" s="700"/>
      <c r="AW504" s="353"/>
      <c r="AX504" s="353"/>
      <c r="AY504" s="353"/>
      <c r="AZ504" s="353"/>
      <c r="BA504" s="353"/>
      <c r="BB504" s="353"/>
      <c r="BC504" s="353"/>
      <c r="BD504" s="353"/>
      <c r="BE504" s="353"/>
      <c r="BF504" s="353"/>
      <c r="BG504" s="353"/>
      <c r="BH504" s="353"/>
      <c r="BI504" s="353"/>
      <c r="BJ504" s="353"/>
      <c r="BK504" s="353"/>
      <c r="BL504" s="353"/>
    </row>
    <row r="505" spans="1:64" ht="14.45" customHeight="1" thickBot="1">
      <c r="A505" s="735"/>
      <c r="B505" s="261">
        <v>0</v>
      </c>
      <c r="C505" s="40" t="s">
        <v>126</v>
      </c>
      <c r="D505" s="703"/>
      <c r="E505" s="703"/>
      <c r="F505" s="703"/>
      <c r="G505" s="703"/>
      <c r="H505" s="703"/>
      <c r="I505" s="703"/>
      <c r="J505" s="703"/>
      <c r="K505" s="703"/>
      <c r="L505" s="703"/>
      <c r="M505" s="703"/>
      <c r="N505" s="703"/>
      <c r="O505" s="703"/>
      <c r="P505" s="703"/>
      <c r="Q505" s="703"/>
      <c r="R505" s="703"/>
      <c r="S505" s="703"/>
      <c r="T505" s="703"/>
      <c r="U505" s="703"/>
      <c r="V505" s="703"/>
      <c r="W505" s="703"/>
      <c r="X505" s="703"/>
      <c r="Y505" s="703"/>
      <c r="Z505" s="698"/>
      <c r="AA505" s="699"/>
      <c r="AB505" s="699"/>
      <c r="AC505" s="699"/>
      <c r="AD505" s="699"/>
      <c r="AE505" s="699"/>
      <c r="AF505" s="699"/>
      <c r="AG505" s="699"/>
      <c r="AH505" s="699"/>
      <c r="AI505" s="699"/>
      <c r="AJ505" s="699"/>
      <c r="AK505" s="699"/>
      <c r="AL505" s="699"/>
      <c r="AM505" s="699"/>
      <c r="AN505" s="699"/>
      <c r="AO505" s="699"/>
      <c r="AP505" s="699"/>
      <c r="AQ505" s="699"/>
      <c r="AR505" s="699"/>
      <c r="AS505" s="699"/>
      <c r="AT505" s="699"/>
      <c r="AU505" s="699"/>
      <c r="AV505" s="700"/>
      <c r="AW505" s="353"/>
      <c r="AX505" s="353"/>
      <c r="AY505" s="353"/>
      <c r="AZ505" s="353"/>
      <c r="BA505" s="353"/>
      <c r="BB505" s="353"/>
      <c r="BC505" s="353"/>
      <c r="BD505" s="353"/>
      <c r="BE505" s="353"/>
      <c r="BF505" s="353"/>
      <c r="BG505" s="353"/>
      <c r="BH505" s="353"/>
      <c r="BI505" s="353"/>
      <c r="BJ505" s="353"/>
      <c r="BK505" s="353"/>
      <c r="BL505" s="353"/>
    </row>
    <row r="506" spans="1:64" ht="50.1" customHeight="1">
      <c r="A506" s="736" t="s">
        <v>149</v>
      </c>
      <c r="B506" s="258"/>
      <c r="C506" s="39" t="s">
        <v>173</v>
      </c>
      <c r="D506" s="704"/>
      <c r="E506" s="704"/>
      <c r="F506" s="704"/>
      <c r="G506" s="704"/>
      <c r="H506" s="704"/>
      <c r="I506" s="704"/>
      <c r="J506" s="704"/>
      <c r="K506" s="704"/>
      <c r="L506" s="704"/>
      <c r="M506" s="704"/>
      <c r="N506" s="704"/>
      <c r="O506" s="704"/>
      <c r="P506" s="704"/>
      <c r="Q506" s="704"/>
      <c r="R506" s="704"/>
      <c r="S506" s="704"/>
      <c r="T506" s="704"/>
      <c r="U506" s="704"/>
      <c r="V506" s="704"/>
      <c r="W506" s="704"/>
      <c r="X506" s="704"/>
      <c r="Y506" s="704"/>
      <c r="Z506" s="705"/>
      <c r="AA506" s="706"/>
      <c r="AB506" s="706"/>
      <c r="AC506" s="706"/>
      <c r="AD506" s="706"/>
      <c r="AE506" s="706"/>
      <c r="AF506" s="706"/>
      <c r="AG506" s="706"/>
      <c r="AH506" s="706"/>
      <c r="AI506" s="706"/>
      <c r="AJ506" s="706"/>
      <c r="AK506" s="706"/>
      <c r="AL506" s="706"/>
      <c r="AM506" s="706"/>
      <c r="AN506" s="706"/>
      <c r="AO506" s="706"/>
      <c r="AP506" s="706"/>
      <c r="AQ506" s="706"/>
      <c r="AR506" s="706"/>
      <c r="AS506" s="706"/>
      <c r="AT506" s="706"/>
      <c r="AU506" s="706"/>
      <c r="AV506" s="707"/>
      <c r="AW506" s="353"/>
      <c r="AX506" s="353"/>
      <c r="AY506" s="353"/>
      <c r="AZ506" s="353"/>
      <c r="BA506" s="353"/>
      <c r="BB506" s="353"/>
      <c r="BC506" s="353"/>
      <c r="BD506" s="353"/>
      <c r="BE506" s="353"/>
      <c r="BF506" s="353"/>
      <c r="BG506" s="353"/>
      <c r="BH506" s="353"/>
      <c r="BI506" s="353"/>
      <c r="BJ506" s="353"/>
      <c r="BK506" s="353"/>
      <c r="BL506" s="353"/>
    </row>
    <row r="507" spans="1:64" ht="14.45" customHeight="1" thickBot="1">
      <c r="A507" s="737"/>
      <c r="B507" s="260">
        <v>0</v>
      </c>
      <c r="C507" s="76" t="s">
        <v>149</v>
      </c>
      <c r="D507" s="708"/>
      <c r="E507" s="708"/>
      <c r="F507" s="708"/>
      <c r="G507" s="708"/>
      <c r="H507" s="708"/>
      <c r="I507" s="708"/>
      <c r="J507" s="708"/>
      <c r="K507" s="708"/>
      <c r="L507" s="708"/>
      <c r="M507" s="708"/>
      <c r="N507" s="708"/>
      <c r="O507" s="708"/>
      <c r="P507" s="708"/>
      <c r="Q507" s="708"/>
      <c r="R507" s="708"/>
      <c r="S507" s="708"/>
      <c r="T507" s="708"/>
      <c r="U507" s="708"/>
      <c r="V507" s="708"/>
      <c r="W507" s="708"/>
      <c r="X507" s="708"/>
      <c r="Y507" s="708"/>
      <c r="Z507" s="698"/>
      <c r="AA507" s="699"/>
      <c r="AB507" s="699"/>
      <c r="AC507" s="699"/>
      <c r="AD507" s="699"/>
      <c r="AE507" s="699"/>
      <c r="AF507" s="699"/>
      <c r="AG507" s="699"/>
      <c r="AH507" s="699"/>
      <c r="AI507" s="699"/>
      <c r="AJ507" s="699"/>
      <c r="AK507" s="699"/>
      <c r="AL507" s="699"/>
      <c r="AM507" s="699"/>
      <c r="AN507" s="699"/>
      <c r="AO507" s="699"/>
      <c r="AP507" s="699"/>
      <c r="AQ507" s="699"/>
      <c r="AR507" s="699"/>
      <c r="AS507" s="699"/>
      <c r="AT507" s="699"/>
      <c r="AU507" s="699"/>
      <c r="AV507" s="700"/>
      <c r="AW507" s="353"/>
      <c r="AX507" s="353"/>
      <c r="AY507" s="353"/>
      <c r="AZ507" s="353"/>
      <c r="BA507" s="353"/>
      <c r="BB507" s="353"/>
      <c r="BC507" s="353"/>
      <c r="BD507" s="353"/>
      <c r="BE507" s="353"/>
      <c r="BF507" s="353"/>
      <c r="BG507" s="353"/>
      <c r="BH507" s="353"/>
      <c r="BI507" s="353"/>
      <c r="BJ507" s="353"/>
      <c r="BK507" s="353"/>
      <c r="BL507" s="353"/>
    </row>
    <row r="508" spans="1:64" ht="50.1" customHeight="1">
      <c r="A508" s="736" t="s">
        <v>10</v>
      </c>
      <c r="B508" s="258"/>
      <c r="C508" s="74" t="s">
        <v>124</v>
      </c>
      <c r="D508" s="704"/>
      <c r="E508" s="704"/>
      <c r="F508" s="704"/>
      <c r="G508" s="704"/>
      <c r="H508" s="704"/>
      <c r="I508" s="704"/>
      <c r="J508" s="704"/>
      <c r="K508" s="704"/>
      <c r="L508" s="704"/>
      <c r="M508" s="704"/>
      <c r="N508" s="704"/>
      <c r="O508" s="704"/>
      <c r="P508" s="704"/>
      <c r="Q508" s="704"/>
      <c r="R508" s="704"/>
      <c r="S508" s="704"/>
      <c r="T508" s="704"/>
      <c r="U508" s="704"/>
      <c r="V508" s="704"/>
      <c r="W508" s="704"/>
      <c r="X508" s="704"/>
      <c r="Y508" s="704"/>
      <c r="Z508" s="705"/>
      <c r="AA508" s="706"/>
      <c r="AB508" s="706"/>
      <c r="AC508" s="706"/>
      <c r="AD508" s="706"/>
      <c r="AE508" s="706"/>
      <c r="AF508" s="706"/>
      <c r="AG508" s="706"/>
      <c r="AH508" s="706"/>
      <c r="AI508" s="706"/>
      <c r="AJ508" s="706"/>
      <c r="AK508" s="706"/>
      <c r="AL508" s="706"/>
      <c r="AM508" s="706"/>
      <c r="AN508" s="706"/>
      <c r="AO508" s="706"/>
      <c r="AP508" s="706"/>
      <c r="AQ508" s="706"/>
      <c r="AR508" s="706"/>
      <c r="AS508" s="706"/>
      <c r="AT508" s="706"/>
      <c r="AU508" s="706"/>
      <c r="AV508" s="707"/>
      <c r="AW508" s="353"/>
      <c r="AX508" s="353"/>
      <c r="AY508" s="353"/>
      <c r="AZ508" s="353"/>
      <c r="BA508" s="353"/>
      <c r="BB508" s="353"/>
      <c r="BC508" s="353"/>
      <c r="BD508" s="353"/>
      <c r="BE508" s="353"/>
      <c r="BF508" s="353"/>
      <c r="BG508" s="353"/>
      <c r="BH508" s="353"/>
      <c r="BI508" s="353"/>
      <c r="BJ508" s="353"/>
      <c r="BK508" s="353"/>
      <c r="BL508" s="353"/>
    </row>
    <row r="509" spans="1:64" ht="14.45" customHeight="1" thickBot="1">
      <c r="A509" s="737"/>
      <c r="B509" s="260">
        <v>0</v>
      </c>
      <c r="C509" s="38" t="s">
        <v>126</v>
      </c>
      <c r="D509" s="709"/>
      <c r="E509" s="709"/>
      <c r="F509" s="709"/>
      <c r="G509" s="709"/>
      <c r="H509" s="709"/>
      <c r="I509" s="709"/>
      <c r="J509" s="709"/>
      <c r="K509" s="709"/>
      <c r="L509" s="709"/>
      <c r="M509" s="709"/>
      <c r="N509" s="709"/>
      <c r="O509" s="709"/>
      <c r="P509" s="709"/>
      <c r="Q509" s="709"/>
      <c r="R509" s="709"/>
      <c r="S509" s="709"/>
      <c r="T509" s="709"/>
      <c r="U509" s="709"/>
      <c r="V509" s="709"/>
      <c r="W509" s="709"/>
      <c r="X509" s="709"/>
      <c r="Y509" s="709"/>
      <c r="Z509" s="698"/>
      <c r="AA509" s="699"/>
      <c r="AB509" s="699"/>
      <c r="AC509" s="699"/>
      <c r="AD509" s="699"/>
      <c r="AE509" s="699"/>
      <c r="AF509" s="699"/>
      <c r="AG509" s="699"/>
      <c r="AH509" s="699"/>
      <c r="AI509" s="699"/>
      <c r="AJ509" s="699"/>
      <c r="AK509" s="699"/>
      <c r="AL509" s="699"/>
      <c r="AM509" s="699"/>
      <c r="AN509" s="699"/>
      <c r="AO509" s="699"/>
      <c r="AP509" s="699"/>
      <c r="AQ509" s="699"/>
      <c r="AR509" s="699"/>
      <c r="AS509" s="699"/>
      <c r="AT509" s="699"/>
      <c r="AU509" s="699"/>
      <c r="AV509" s="700"/>
      <c r="AW509" s="353"/>
      <c r="AX509" s="353"/>
      <c r="AY509" s="353"/>
      <c r="AZ509" s="353"/>
      <c r="BA509" s="353"/>
      <c r="BB509" s="353"/>
      <c r="BC509" s="353"/>
      <c r="BD509" s="353"/>
      <c r="BE509" s="353"/>
      <c r="BF509" s="353"/>
      <c r="BG509" s="353"/>
      <c r="BH509" s="353"/>
      <c r="BI509" s="353"/>
      <c r="BJ509" s="353"/>
      <c r="BK509" s="353"/>
      <c r="BL509" s="353"/>
    </row>
    <row r="510" spans="1:64" ht="50.1" customHeight="1" thickBot="1">
      <c r="A510" s="735" t="s">
        <v>55</v>
      </c>
      <c r="B510" s="258"/>
      <c r="C510" s="41" t="s">
        <v>124</v>
      </c>
      <c r="D510" s="693"/>
      <c r="E510" s="693"/>
      <c r="F510" s="693"/>
      <c r="G510" s="693"/>
      <c r="H510" s="693"/>
      <c r="I510" s="693"/>
      <c r="J510" s="693"/>
      <c r="K510" s="693"/>
      <c r="L510" s="693"/>
      <c r="M510" s="693"/>
      <c r="N510" s="693"/>
      <c r="O510" s="693"/>
      <c r="P510" s="693"/>
      <c r="Q510" s="693"/>
      <c r="R510" s="693"/>
      <c r="S510" s="693"/>
      <c r="T510" s="693"/>
      <c r="U510" s="693"/>
      <c r="V510" s="693"/>
      <c r="W510" s="693"/>
      <c r="X510" s="693"/>
      <c r="Y510" s="693"/>
      <c r="Z510" s="698"/>
      <c r="AA510" s="699"/>
      <c r="AB510" s="699"/>
      <c r="AC510" s="699"/>
      <c r="AD510" s="699"/>
      <c r="AE510" s="699"/>
      <c r="AF510" s="699"/>
      <c r="AG510" s="699"/>
      <c r="AH510" s="699"/>
      <c r="AI510" s="699"/>
      <c r="AJ510" s="699"/>
      <c r="AK510" s="699"/>
      <c r="AL510" s="699"/>
      <c r="AM510" s="699"/>
      <c r="AN510" s="699"/>
      <c r="AO510" s="699"/>
      <c r="AP510" s="699"/>
      <c r="AQ510" s="699"/>
      <c r="AR510" s="699"/>
      <c r="AS510" s="699"/>
      <c r="AT510" s="699"/>
      <c r="AU510" s="699"/>
      <c r="AV510" s="700"/>
      <c r="AW510" s="353"/>
      <c r="AX510" s="353"/>
      <c r="AY510" s="353"/>
      <c r="AZ510" s="353"/>
      <c r="BA510" s="353"/>
      <c r="BB510" s="353"/>
      <c r="BC510" s="353"/>
      <c r="BD510" s="353"/>
      <c r="BE510" s="353"/>
      <c r="BF510" s="353"/>
      <c r="BG510" s="353"/>
      <c r="BH510" s="353"/>
      <c r="BI510" s="353"/>
      <c r="BJ510" s="353"/>
      <c r="BK510" s="353"/>
      <c r="BL510" s="353"/>
    </row>
    <row r="511" spans="1:64" ht="14.45" customHeight="1" thickBot="1">
      <c r="A511" s="735"/>
      <c r="B511" s="261">
        <v>0</v>
      </c>
      <c r="C511" s="38" t="s">
        <v>126</v>
      </c>
      <c r="D511" s="710"/>
      <c r="E511" s="703"/>
      <c r="F511" s="703"/>
      <c r="G511" s="703"/>
      <c r="H511" s="703"/>
      <c r="I511" s="703"/>
      <c r="J511" s="703"/>
      <c r="K511" s="703"/>
      <c r="L511" s="703"/>
      <c r="M511" s="703"/>
      <c r="N511" s="703"/>
      <c r="O511" s="703"/>
      <c r="P511" s="703"/>
      <c r="Q511" s="703"/>
      <c r="R511" s="703"/>
      <c r="S511" s="703"/>
      <c r="T511" s="703"/>
      <c r="U511" s="703"/>
      <c r="V511" s="703"/>
      <c r="W511" s="703"/>
      <c r="X511" s="703"/>
      <c r="Y511" s="703"/>
      <c r="Z511" s="711"/>
      <c r="AA511" s="712"/>
      <c r="AB511" s="712"/>
      <c r="AC511" s="712"/>
      <c r="AD511" s="712"/>
      <c r="AE511" s="712"/>
      <c r="AF511" s="712"/>
      <c r="AG511" s="712"/>
      <c r="AH511" s="712"/>
      <c r="AI511" s="712"/>
      <c r="AJ511" s="712"/>
      <c r="AK511" s="712"/>
      <c r="AL511" s="712"/>
      <c r="AM511" s="712"/>
      <c r="AN511" s="712"/>
      <c r="AO511" s="712"/>
      <c r="AP511" s="712"/>
      <c r="AQ511" s="712"/>
      <c r="AR511" s="712"/>
      <c r="AS511" s="712"/>
      <c r="AT511" s="712"/>
      <c r="AU511" s="712"/>
      <c r="AV511" s="713"/>
      <c r="AW511" s="353"/>
      <c r="AX511" s="353"/>
      <c r="AY511" s="353"/>
      <c r="AZ511" s="353"/>
      <c r="BA511" s="353"/>
      <c r="BB511" s="353"/>
      <c r="BC511" s="353"/>
      <c r="BD511" s="353"/>
      <c r="BE511" s="353"/>
      <c r="BF511" s="353"/>
      <c r="BG511" s="353"/>
      <c r="BH511" s="353"/>
      <c r="BI511" s="353"/>
      <c r="BJ511" s="353"/>
      <c r="BK511" s="353"/>
      <c r="BL511" s="353"/>
    </row>
    <row r="512" spans="1:64" ht="21.95" customHeight="1" thickBot="1">
      <c r="A512" s="200" t="s">
        <v>13</v>
      </c>
      <c r="B512" s="318">
        <f>SUM(B497,B501,B503,B505,B511)-B507-B509</f>
        <v>0</v>
      </c>
      <c r="C512" s="76"/>
      <c r="D512" s="353"/>
      <c r="E512" s="353"/>
      <c r="F512" s="353"/>
      <c r="G512" s="353"/>
      <c r="H512" s="353"/>
      <c r="I512" s="353"/>
      <c r="J512" s="353"/>
      <c r="K512" s="353"/>
      <c r="L512" s="353"/>
      <c r="M512" s="353"/>
      <c r="N512" s="353"/>
      <c r="O512" s="353"/>
      <c r="P512" s="353"/>
      <c r="Q512" s="353"/>
      <c r="R512" s="353"/>
      <c r="S512" s="353"/>
      <c r="T512" s="353"/>
      <c r="U512" s="353"/>
      <c r="V512" s="353"/>
      <c r="W512" s="353"/>
      <c r="X512" s="353"/>
      <c r="Y512" s="353"/>
      <c r="Z512" s="353"/>
      <c r="AA512" s="353"/>
      <c r="AB512" s="353"/>
      <c r="AC512" s="353"/>
      <c r="AD512" s="353"/>
      <c r="AE512" s="353"/>
      <c r="AF512" s="353"/>
      <c r="AG512" s="353"/>
      <c r="AH512" s="353"/>
      <c r="AI512" s="353"/>
      <c r="AJ512" s="353"/>
      <c r="AK512" s="353"/>
      <c r="AL512" s="353"/>
      <c r="AM512" s="353"/>
      <c r="AN512" s="353"/>
      <c r="AO512" s="353"/>
      <c r="AP512" s="353"/>
      <c r="AQ512" s="353"/>
      <c r="AR512" s="353"/>
      <c r="AS512" s="353"/>
      <c r="AT512" s="353"/>
      <c r="AU512" s="353"/>
      <c r="AV512" s="353"/>
      <c r="AW512" s="353"/>
      <c r="AX512" s="353"/>
      <c r="AY512" s="353"/>
      <c r="AZ512" s="353"/>
      <c r="BA512" s="353"/>
      <c r="BB512" s="353"/>
      <c r="BC512" s="353"/>
      <c r="BD512" s="353"/>
      <c r="BE512" s="353"/>
      <c r="BF512" s="353"/>
      <c r="BG512" s="353"/>
      <c r="BH512" s="353"/>
      <c r="BI512" s="353"/>
      <c r="BJ512" s="353"/>
      <c r="BK512" s="353"/>
      <c r="BL512" s="353"/>
    </row>
    <row r="513" spans="1:64" ht="30" customHeight="1" thickBot="1">
      <c r="A513" s="199" t="s">
        <v>217</v>
      </c>
      <c r="B513" s="714"/>
      <c r="C513" s="527">
        <f>IF(B513="",0,IF(D489="Forsknings- og videnformidlingsinstitution",IF(B512=0,0,B513/B512),IF(B497=0,0,B513/B497)))</f>
        <v>0</v>
      </c>
      <c r="D513" s="353"/>
      <c r="E513" s="353"/>
      <c r="F513" s="353"/>
      <c r="G513" s="353"/>
      <c r="H513" s="353"/>
      <c r="I513" s="353"/>
      <c r="J513" s="353"/>
      <c r="K513" s="353"/>
      <c r="L513" s="353"/>
      <c r="M513" s="353"/>
      <c r="N513" s="353"/>
      <c r="O513" s="353"/>
      <c r="P513" s="353"/>
      <c r="Q513" s="353"/>
      <c r="R513" s="353"/>
      <c r="S513" s="353"/>
      <c r="T513" s="353"/>
      <c r="U513" s="353"/>
      <c r="V513" s="353"/>
      <c r="W513" s="353"/>
      <c r="X513" s="353"/>
      <c r="Y513" s="353"/>
      <c r="Z513" s="353"/>
      <c r="AA513" s="353"/>
      <c r="AB513" s="353"/>
      <c r="AC513" s="353"/>
      <c r="AD513" s="353"/>
      <c r="AE513" s="353"/>
      <c r="AF513" s="353"/>
      <c r="AG513" s="353"/>
      <c r="AH513" s="353"/>
      <c r="AI513" s="353"/>
      <c r="AJ513" s="353"/>
      <c r="AK513" s="353"/>
      <c r="AL513" s="353"/>
      <c r="AM513" s="353"/>
      <c r="AN513" s="353"/>
      <c r="AO513" s="353"/>
      <c r="AP513" s="353"/>
      <c r="AQ513" s="353"/>
      <c r="AR513" s="353"/>
      <c r="AS513" s="353"/>
      <c r="AT513" s="353"/>
      <c r="AU513" s="353"/>
      <c r="AV513" s="353"/>
      <c r="AW513" s="353"/>
      <c r="AX513" s="353"/>
      <c r="AY513" s="353"/>
      <c r="AZ513" s="353"/>
      <c r="BA513" s="353"/>
      <c r="BB513" s="353"/>
      <c r="BC513" s="353"/>
      <c r="BD513" s="353"/>
      <c r="BE513" s="353"/>
      <c r="BF513" s="353"/>
      <c r="BG513" s="353"/>
      <c r="BH513" s="353"/>
      <c r="BI513" s="353"/>
      <c r="BJ513" s="353"/>
      <c r="BK513" s="353"/>
      <c r="BL513" s="353"/>
    </row>
    <row r="514" spans="1:64" ht="21.95" customHeight="1" thickBot="1">
      <c r="A514" s="253" t="s">
        <v>339</v>
      </c>
      <c r="B514" s="377">
        <f>SUM(B512:B513)</f>
        <v>0</v>
      </c>
      <c r="C514" s="254"/>
      <c r="D514" s="353"/>
      <c r="E514" s="353"/>
      <c r="F514" s="353"/>
      <c r="G514" s="353"/>
      <c r="H514" s="353"/>
      <c r="I514" s="353"/>
      <c r="J514" s="353"/>
      <c r="K514" s="353"/>
      <c r="L514" s="353"/>
      <c r="M514" s="353"/>
      <c r="N514" s="353"/>
      <c r="O514" s="353"/>
      <c r="P514" s="353"/>
      <c r="Q514" s="353"/>
      <c r="R514" s="353"/>
      <c r="S514" s="353"/>
      <c r="T514" s="353"/>
      <c r="U514" s="353"/>
      <c r="V514" s="353"/>
      <c r="W514" s="353"/>
      <c r="X514" s="353"/>
      <c r="Y514" s="353"/>
      <c r="Z514" s="353"/>
      <c r="AA514" s="353"/>
      <c r="AB514" s="353"/>
      <c r="AC514" s="353"/>
      <c r="AD514" s="353"/>
      <c r="AE514" s="353"/>
      <c r="AF514" s="353"/>
      <c r="AG514" s="353"/>
      <c r="AH514" s="353"/>
      <c r="AI514" s="353"/>
      <c r="AJ514" s="353"/>
      <c r="AK514" s="353"/>
      <c r="AL514" s="353"/>
      <c r="AM514" s="353"/>
      <c r="AN514" s="353"/>
      <c r="AO514" s="353"/>
      <c r="AP514" s="353"/>
      <c r="AQ514" s="353"/>
      <c r="AR514" s="353"/>
      <c r="AS514" s="353"/>
      <c r="AT514" s="353"/>
      <c r="AU514" s="353"/>
      <c r="AV514" s="353"/>
      <c r="AW514" s="353"/>
      <c r="AX514" s="353"/>
      <c r="AY514" s="353"/>
      <c r="AZ514" s="353"/>
      <c r="BA514" s="353"/>
      <c r="BB514" s="353"/>
      <c r="BC514" s="353"/>
      <c r="BD514" s="353"/>
      <c r="BE514" s="353"/>
      <c r="BF514" s="353"/>
      <c r="BG514" s="353"/>
      <c r="BH514" s="353"/>
      <c r="BI514" s="353"/>
      <c r="BJ514" s="353"/>
      <c r="BK514" s="353"/>
      <c r="BL514" s="353"/>
    </row>
    <row r="515" spans="1:64">
      <c r="A515" s="353"/>
      <c r="B515" s="353"/>
      <c r="C515" s="353"/>
      <c r="D515" s="353"/>
      <c r="E515" s="353"/>
      <c r="F515" s="353"/>
      <c r="G515" s="353"/>
      <c r="H515" s="353"/>
      <c r="I515" s="353"/>
      <c r="J515" s="353"/>
      <c r="K515" s="353"/>
      <c r="L515" s="353"/>
      <c r="M515" s="353"/>
      <c r="N515" s="353"/>
      <c r="O515" s="353"/>
      <c r="P515" s="353"/>
      <c r="Q515" s="353"/>
      <c r="R515" s="353"/>
      <c r="S515" s="353"/>
      <c r="T515" s="353"/>
      <c r="U515" s="353"/>
      <c r="V515" s="353"/>
      <c r="W515" s="353"/>
      <c r="X515" s="353"/>
      <c r="Y515" s="353"/>
      <c r="Z515" s="353"/>
      <c r="AA515" s="353"/>
      <c r="AB515" s="353"/>
      <c r="AC515" s="353"/>
      <c r="AD515" s="353"/>
      <c r="AE515" s="353"/>
      <c r="AF515" s="353"/>
      <c r="AG515" s="353"/>
      <c r="AH515" s="353"/>
      <c r="AI515" s="353"/>
      <c r="AJ515" s="353"/>
      <c r="AK515" s="353"/>
      <c r="AL515" s="353"/>
      <c r="AM515" s="353"/>
      <c r="AN515" s="353"/>
      <c r="AO515" s="353"/>
      <c r="AP515" s="353"/>
      <c r="AQ515" s="353"/>
      <c r="AR515" s="353"/>
      <c r="AS515" s="353"/>
      <c r="AT515" s="353"/>
      <c r="AU515" s="353"/>
      <c r="AV515" s="353"/>
      <c r="AW515" s="353"/>
      <c r="AX515" s="353"/>
      <c r="AY515" s="353"/>
      <c r="AZ515" s="353"/>
      <c r="BA515" s="353"/>
      <c r="BB515" s="353"/>
      <c r="BC515" s="353"/>
      <c r="BD515" s="353"/>
      <c r="BE515" s="353"/>
      <c r="BF515" s="353"/>
      <c r="BG515" s="353"/>
      <c r="BH515" s="353"/>
      <c r="BI515" s="353"/>
      <c r="BJ515" s="353"/>
      <c r="BK515" s="353"/>
      <c r="BL515" s="353"/>
    </row>
    <row r="516" spans="1:64" ht="15" thickBot="1">
      <c r="A516" s="373"/>
      <c r="B516" s="373"/>
      <c r="C516" s="353"/>
      <c r="D516" s="353"/>
      <c r="E516" s="353"/>
      <c r="F516" s="353"/>
      <c r="G516" s="353"/>
      <c r="H516" s="353"/>
      <c r="I516" s="353"/>
      <c r="J516" s="353"/>
      <c r="K516" s="353"/>
      <c r="L516" s="353"/>
      <c r="M516" s="353"/>
      <c r="N516" s="353"/>
      <c r="O516" s="353"/>
      <c r="P516" s="353"/>
      <c r="Q516" s="353"/>
      <c r="R516" s="353"/>
      <c r="S516" s="353"/>
      <c r="T516" s="353"/>
      <c r="U516" s="353"/>
      <c r="V516" s="353"/>
      <c r="W516" s="353"/>
      <c r="X516" s="353"/>
      <c r="Y516" s="353"/>
      <c r="Z516" s="353"/>
      <c r="AA516" s="353"/>
      <c r="AB516" s="353"/>
      <c r="AC516" s="353"/>
      <c r="AD516" s="353"/>
      <c r="AE516" s="353"/>
      <c r="AF516" s="353"/>
      <c r="AG516" s="353"/>
      <c r="AH516" s="353"/>
      <c r="AI516" s="353"/>
      <c r="AJ516" s="353"/>
      <c r="AK516" s="353"/>
      <c r="AL516" s="353"/>
      <c r="AM516" s="353"/>
      <c r="AN516" s="353"/>
      <c r="AO516" s="353"/>
      <c r="AP516" s="353"/>
      <c r="AQ516" s="353"/>
      <c r="AR516" s="353"/>
      <c r="AS516" s="353"/>
      <c r="AT516" s="353"/>
      <c r="AU516" s="353"/>
      <c r="AV516" s="353"/>
      <c r="AW516" s="353"/>
      <c r="AX516" s="353"/>
      <c r="AY516" s="353"/>
      <c r="AZ516" s="353"/>
      <c r="BA516" s="353"/>
      <c r="BB516" s="353"/>
      <c r="BC516" s="353"/>
      <c r="BD516" s="353"/>
      <c r="BE516" s="353"/>
      <c r="BF516" s="353"/>
      <c r="BG516" s="353"/>
      <c r="BH516" s="353"/>
      <c r="BI516" s="353"/>
      <c r="BJ516" s="353"/>
      <c r="BK516" s="353"/>
      <c r="BL516" s="353"/>
    </row>
    <row r="517" spans="1:64" ht="24.75" thickTop="1" thickBot="1">
      <c r="A517" s="366" t="s">
        <v>409</v>
      </c>
      <c r="B517" s="367"/>
      <c r="C517" s="358"/>
      <c r="D517" s="368"/>
      <c r="E517" s="358"/>
      <c r="F517" s="358"/>
      <c r="G517" s="358"/>
      <c r="H517" s="358"/>
      <c r="I517" s="358"/>
      <c r="J517" s="358"/>
      <c r="K517" s="358"/>
      <c r="L517" s="358"/>
      <c r="M517" s="358"/>
      <c r="N517" s="358"/>
      <c r="O517" s="358"/>
      <c r="P517" s="358"/>
      <c r="Q517" s="358"/>
      <c r="R517" s="358"/>
      <c r="S517" s="358"/>
      <c r="T517" s="358"/>
      <c r="U517" s="358"/>
      <c r="V517" s="358"/>
      <c r="W517" s="358"/>
      <c r="X517" s="358"/>
      <c r="Y517" s="358"/>
      <c r="Z517" s="358"/>
      <c r="AA517" s="358"/>
      <c r="AB517" s="358"/>
      <c r="AC517" s="358"/>
      <c r="AD517" s="358"/>
      <c r="AE517" s="358"/>
      <c r="AF517" s="358"/>
      <c r="AG517" s="358"/>
      <c r="AH517" s="358"/>
      <c r="AI517" s="358"/>
      <c r="AJ517" s="358"/>
      <c r="AK517" s="358"/>
      <c r="AL517" s="358"/>
      <c r="AM517" s="358"/>
      <c r="AN517" s="358"/>
      <c r="AO517" s="358"/>
      <c r="AP517" s="358"/>
      <c r="AQ517" s="358"/>
      <c r="AR517" s="358"/>
      <c r="AS517" s="358"/>
      <c r="AT517" s="358"/>
      <c r="AU517" s="358"/>
      <c r="AV517" s="358"/>
      <c r="AW517" s="353"/>
      <c r="AX517" s="353"/>
      <c r="AY517" s="353"/>
      <c r="AZ517" s="353"/>
      <c r="BA517" s="353"/>
      <c r="BB517" s="353"/>
      <c r="BC517" s="353"/>
      <c r="BD517" s="353"/>
      <c r="BE517" s="353"/>
      <c r="BF517" s="353"/>
      <c r="BG517" s="353"/>
      <c r="BH517" s="353"/>
      <c r="BI517" s="353"/>
      <c r="BJ517" s="353"/>
      <c r="BK517" s="353"/>
      <c r="BL517" s="353"/>
    </row>
    <row r="518" spans="1:64" ht="35.1" customHeight="1">
      <c r="A518" s="492" t="str">
        <f>IF(B519&gt;0,"Evt. P-nummer","")</f>
        <v/>
      </c>
      <c r="B518" s="512" t="s">
        <v>392</v>
      </c>
      <c r="C518" s="530" t="s">
        <v>15</v>
      </c>
      <c r="D518" s="531" t="s">
        <v>204</v>
      </c>
      <c r="E518" s="531" t="s">
        <v>113</v>
      </c>
      <c r="F518" s="532" t="s">
        <v>205</v>
      </c>
      <c r="G518" s="359"/>
      <c r="H518" s="359"/>
      <c r="I518" s="359"/>
      <c r="J518" s="359"/>
      <c r="K518" s="359"/>
      <c r="L518" s="359"/>
      <c r="M518" s="359"/>
      <c r="N518" s="359"/>
      <c r="O518" s="359"/>
      <c r="P518" s="359"/>
      <c r="Q518" s="359"/>
      <c r="R518" s="359"/>
      <c r="S518" s="359"/>
      <c r="T518" s="359"/>
      <c r="U518" s="359"/>
      <c r="V518" s="359"/>
      <c r="W518" s="359"/>
      <c r="X518" s="359"/>
      <c r="Y518" s="359"/>
      <c r="Z518" s="359"/>
      <c r="AA518" s="359"/>
      <c r="AB518" s="359"/>
      <c r="AC518" s="359"/>
      <c r="AD518" s="359"/>
      <c r="AE518" s="359"/>
      <c r="AF518" s="359"/>
      <c r="AG518" s="359"/>
      <c r="AH518" s="359"/>
      <c r="AI518" s="359"/>
      <c r="AJ518" s="359"/>
      <c r="AK518" s="359"/>
      <c r="AL518" s="359"/>
      <c r="AM518" s="359"/>
      <c r="AN518" s="359"/>
      <c r="AO518" s="359"/>
      <c r="AP518" s="359"/>
      <c r="AQ518" s="359"/>
      <c r="AR518" s="359"/>
      <c r="AS518" s="359"/>
      <c r="AT518" s="359"/>
      <c r="AU518" s="359"/>
      <c r="AV518" s="359"/>
      <c r="AW518" s="353"/>
      <c r="AX518" s="353"/>
      <c r="AY518" s="353"/>
      <c r="AZ518" s="353"/>
      <c r="BA518" s="353"/>
      <c r="BB518" s="353"/>
      <c r="BC518" s="353"/>
      <c r="BD518" s="353"/>
      <c r="BE518" s="353"/>
      <c r="BF518" s="353"/>
      <c r="BG518" s="353"/>
      <c r="BH518" s="353"/>
      <c r="BI518" s="353"/>
      <c r="BJ518" s="353"/>
      <c r="BK518" s="353"/>
      <c r="BL518" s="353"/>
    </row>
    <row r="519" spans="1:64" ht="35.1" customHeight="1" thickBot="1">
      <c r="A519" s="691"/>
      <c r="B519" s="692"/>
      <c r="C519" s="667"/>
      <c r="D519" s="668"/>
      <c r="E519" s="668"/>
      <c r="F519" s="669"/>
      <c r="G519" s="353"/>
      <c r="H519" s="353"/>
      <c r="I519" s="353"/>
      <c r="J519" s="353"/>
      <c r="K519" s="353"/>
      <c r="L519" s="353"/>
      <c r="M519" s="353"/>
      <c r="N519" s="353"/>
      <c r="O519" s="353"/>
      <c r="P519" s="353"/>
      <c r="Q519" s="353"/>
      <c r="R519" s="353"/>
      <c r="S519" s="353"/>
      <c r="T519" s="353"/>
      <c r="U519" s="353"/>
      <c r="V519" s="353"/>
      <c r="W519" s="353"/>
      <c r="X519" s="353"/>
      <c r="Y519" s="353"/>
      <c r="Z519" s="353"/>
      <c r="AA519" s="353"/>
      <c r="AB519" s="353"/>
      <c r="AC519" s="353"/>
      <c r="AD519" s="353"/>
      <c r="AE519" s="353"/>
      <c r="AF519" s="353"/>
      <c r="AG519" s="353"/>
      <c r="AH519" s="353"/>
      <c r="AI519" s="353"/>
      <c r="AJ519" s="353"/>
      <c r="AK519" s="353"/>
      <c r="AL519" s="353"/>
      <c r="AM519" s="353"/>
      <c r="AN519" s="353"/>
      <c r="AO519" s="353"/>
      <c r="AP519" s="353"/>
      <c r="AQ519" s="353"/>
      <c r="AR519" s="353"/>
      <c r="AS519" s="353"/>
      <c r="AT519" s="353"/>
      <c r="AU519" s="353"/>
      <c r="AV519" s="353"/>
      <c r="AW519" s="353"/>
      <c r="AX519" s="353"/>
      <c r="AY519" s="353"/>
      <c r="AZ519" s="353"/>
      <c r="BA519" s="353"/>
      <c r="BB519" s="353"/>
      <c r="BC519" s="353"/>
      <c r="BD519" s="353"/>
      <c r="BE519" s="353"/>
      <c r="BF519" s="353"/>
      <c r="BG519" s="353"/>
      <c r="BH519" s="353"/>
      <c r="BI519" s="353"/>
      <c r="BJ519" s="353"/>
      <c r="BK519" s="353"/>
      <c r="BL519" s="353"/>
    </row>
    <row r="520" spans="1:64" ht="35.1" customHeight="1">
      <c r="A520" s="528" t="s">
        <v>210</v>
      </c>
      <c r="B520" s="529" t="s">
        <v>406</v>
      </c>
      <c r="C520" s="750"/>
      <c r="D520" s="533" t="s">
        <v>401</v>
      </c>
      <c r="E520" s="533" t="str">
        <f>IF(D521="Ja","Privat finansiering","")</f>
        <v/>
      </c>
      <c r="F520" s="536" t="str">
        <f>IF(D521="Ja","Offentlig finansiering","")</f>
        <v/>
      </c>
      <c r="G520" s="353"/>
      <c r="H520" s="353"/>
      <c r="I520" s="353"/>
      <c r="J520" s="353"/>
      <c r="K520" s="353"/>
      <c r="L520" s="353"/>
      <c r="M520" s="353"/>
      <c r="N520" s="353"/>
      <c r="O520" s="353"/>
      <c r="P520" s="353"/>
      <c r="Q520" s="353"/>
      <c r="R520" s="353"/>
      <c r="S520" s="353"/>
      <c r="T520" s="353"/>
      <c r="U520" s="353"/>
      <c r="V520" s="353"/>
      <c r="W520" s="353"/>
      <c r="X520" s="353"/>
      <c r="Y520" s="353"/>
      <c r="Z520" s="353"/>
      <c r="AA520" s="353"/>
      <c r="AB520" s="353"/>
      <c r="AC520" s="353"/>
      <c r="AD520" s="353"/>
      <c r="AE520" s="353"/>
      <c r="AF520" s="353"/>
      <c r="AG520" s="353"/>
      <c r="AH520" s="353"/>
      <c r="AI520" s="353"/>
      <c r="AJ520" s="353"/>
      <c r="AK520" s="353"/>
      <c r="AL520" s="353"/>
      <c r="AM520" s="353"/>
      <c r="AN520" s="353"/>
      <c r="AO520" s="353"/>
      <c r="AP520" s="353"/>
      <c r="AQ520" s="353"/>
      <c r="AR520" s="353"/>
      <c r="AS520" s="353"/>
      <c r="AT520" s="353"/>
      <c r="AU520" s="353"/>
      <c r="AV520" s="353"/>
      <c r="AW520" s="353"/>
      <c r="AX520" s="353"/>
      <c r="AY520" s="353"/>
      <c r="AZ520" s="353"/>
      <c r="BA520" s="353"/>
      <c r="BB520" s="353"/>
      <c r="BC520" s="353"/>
      <c r="BD520" s="353"/>
      <c r="BE520" s="353"/>
      <c r="BF520" s="353"/>
      <c r="BG520" s="353"/>
      <c r="BH520" s="353"/>
      <c r="BI520" s="353"/>
      <c r="BJ520" s="353"/>
      <c r="BK520" s="353"/>
      <c r="BL520" s="353"/>
    </row>
    <row r="521" spans="1:64" ht="35.1" customHeight="1" thickBot="1">
      <c r="A521" s="335" t="s">
        <v>429</v>
      </c>
      <c r="B521" s="519" t="s">
        <v>429</v>
      </c>
      <c r="C521" s="751"/>
      <c r="D521" s="670"/>
      <c r="E521" s="685"/>
      <c r="F521" s="686"/>
      <c r="G521" s="353"/>
      <c r="H521" s="353"/>
      <c r="I521" s="353"/>
      <c r="J521" s="353"/>
      <c r="K521" s="353"/>
      <c r="L521" s="353"/>
      <c r="M521" s="353"/>
      <c r="N521" s="353"/>
      <c r="O521" s="353"/>
      <c r="P521" s="353"/>
      <c r="Q521" s="353"/>
      <c r="R521" s="353"/>
      <c r="S521" s="353"/>
      <c r="T521" s="353"/>
      <c r="U521" s="353"/>
      <c r="V521" s="353"/>
      <c r="W521" s="353"/>
      <c r="X521" s="353"/>
      <c r="Y521" s="353"/>
      <c r="Z521" s="353"/>
      <c r="AA521" s="353"/>
      <c r="AB521" s="353"/>
      <c r="AC521" s="353"/>
      <c r="AD521" s="353"/>
      <c r="AE521" s="353"/>
      <c r="AF521" s="353"/>
      <c r="AG521" s="353"/>
      <c r="AH521" s="353"/>
      <c r="AI521" s="353"/>
      <c r="AJ521" s="353"/>
      <c r="AK521" s="353"/>
      <c r="AL521" s="353"/>
      <c r="AM521" s="353"/>
      <c r="AN521" s="353"/>
      <c r="AO521" s="353"/>
      <c r="AP521" s="353"/>
      <c r="AQ521" s="353"/>
      <c r="AR521" s="353"/>
      <c r="AS521" s="353"/>
      <c r="AT521" s="353"/>
      <c r="AU521" s="353"/>
      <c r="AV521" s="353"/>
      <c r="AW521" s="353"/>
      <c r="AX521" s="353"/>
      <c r="AY521" s="353"/>
      <c r="AZ521" s="353"/>
      <c r="BA521" s="353"/>
      <c r="BB521" s="353"/>
      <c r="BC521" s="353"/>
      <c r="BD521" s="353"/>
      <c r="BE521" s="353"/>
      <c r="BF521" s="353"/>
      <c r="BG521" s="353"/>
      <c r="BH521" s="353"/>
      <c r="BI521" s="353"/>
      <c r="BJ521" s="353"/>
      <c r="BK521" s="353"/>
      <c r="BL521" s="353"/>
    </row>
    <row r="522" spans="1:64">
      <c r="A522" s="353"/>
      <c r="B522" s="353"/>
      <c r="C522" s="353"/>
      <c r="D522" s="353"/>
      <c r="E522" s="353"/>
      <c r="F522" s="353"/>
      <c r="G522" s="353"/>
      <c r="H522" s="353"/>
      <c r="I522" s="353"/>
      <c r="J522" s="353"/>
      <c r="K522" s="353"/>
      <c r="L522" s="353"/>
      <c r="M522" s="353"/>
      <c r="N522" s="353"/>
      <c r="O522" s="353"/>
      <c r="P522" s="353"/>
      <c r="Q522" s="353"/>
      <c r="R522" s="353"/>
      <c r="S522" s="353"/>
      <c r="T522" s="353"/>
      <c r="U522" s="353"/>
      <c r="V522" s="353"/>
      <c r="W522" s="353"/>
      <c r="X522" s="353"/>
      <c r="Y522" s="353"/>
      <c r="Z522" s="353"/>
      <c r="AA522" s="353"/>
      <c r="AB522" s="353"/>
      <c r="AC522" s="353"/>
      <c r="AD522" s="353"/>
      <c r="AE522" s="353"/>
      <c r="AF522" s="353"/>
      <c r="AG522" s="353"/>
      <c r="AH522" s="353"/>
      <c r="AI522" s="353"/>
      <c r="AJ522" s="353"/>
      <c r="AK522" s="353"/>
      <c r="AL522" s="353"/>
      <c r="AM522" s="353"/>
      <c r="AN522" s="353"/>
      <c r="AO522" s="353"/>
      <c r="AP522" s="353"/>
      <c r="AQ522" s="353"/>
      <c r="AR522" s="353"/>
      <c r="AS522" s="353"/>
      <c r="AT522" s="353"/>
      <c r="AU522" s="353"/>
      <c r="AV522" s="353"/>
      <c r="AW522" s="353"/>
      <c r="AX522" s="353"/>
      <c r="AY522" s="353"/>
      <c r="AZ522" s="353"/>
      <c r="BA522" s="353"/>
      <c r="BB522" s="353"/>
      <c r="BC522" s="353"/>
      <c r="BD522" s="353"/>
      <c r="BE522" s="353"/>
      <c r="BF522" s="353"/>
      <c r="BG522" s="353"/>
      <c r="BH522" s="353"/>
      <c r="BI522" s="353"/>
      <c r="BJ522" s="353"/>
      <c r="BK522" s="353"/>
      <c r="BL522" s="353"/>
    </row>
    <row r="523" spans="1:64" ht="16.5" thickBot="1">
      <c r="A523" s="354" t="s">
        <v>431</v>
      </c>
      <c r="B523" s="354" t="s">
        <v>203</v>
      </c>
      <c r="C523" s="372" t="s">
        <v>123</v>
      </c>
      <c r="D523" s="370" t="s">
        <v>127</v>
      </c>
      <c r="E523" s="370" t="s">
        <v>128</v>
      </c>
      <c r="F523" s="370" t="s">
        <v>129</v>
      </c>
      <c r="G523" s="370" t="s">
        <v>130</v>
      </c>
      <c r="H523" s="370" t="s">
        <v>131</v>
      </c>
      <c r="I523" s="370" t="s">
        <v>132</v>
      </c>
      <c r="J523" s="370" t="s">
        <v>133</v>
      </c>
      <c r="K523" s="370" t="s">
        <v>134</v>
      </c>
      <c r="L523" s="370" t="s">
        <v>135</v>
      </c>
      <c r="M523" s="370" t="s">
        <v>136</v>
      </c>
      <c r="N523" s="370" t="s">
        <v>137</v>
      </c>
      <c r="O523" s="370" t="s">
        <v>138</v>
      </c>
      <c r="P523" s="370" t="s">
        <v>139</v>
      </c>
      <c r="Q523" s="370" t="s">
        <v>140</v>
      </c>
      <c r="R523" s="370" t="s">
        <v>141</v>
      </c>
      <c r="S523" s="370" t="s">
        <v>142</v>
      </c>
      <c r="T523" s="370" t="s">
        <v>143</v>
      </c>
      <c r="U523" s="370" t="s">
        <v>144</v>
      </c>
      <c r="V523" s="370" t="s">
        <v>145</v>
      </c>
      <c r="W523" s="370" t="s">
        <v>146</v>
      </c>
      <c r="X523" s="370" t="s">
        <v>147</v>
      </c>
      <c r="Y523" s="370" t="s">
        <v>148</v>
      </c>
      <c r="Z523" s="404" t="s">
        <v>155</v>
      </c>
      <c r="AA523" s="353"/>
      <c r="AB523" s="353"/>
      <c r="AC523" s="353"/>
      <c r="AD523" s="353"/>
      <c r="AE523" s="353"/>
      <c r="AF523" s="353"/>
      <c r="AG523" s="353"/>
      <c r="AH523" s="353"/>
      <c r="AI523" s="353"/>
      <c r="AJ523" s="353"/>
      <c r="AK523" s="353"/>
      <c r="AL523" s="353"/>
      <c r="AM523" s="353"/>
      <c r="AN523" s="353"/>
      <c r="AO523" s="353"/>
      <c r="AP523" s="353"/>
      <c r="AQ523" s="353"/>
      <c r="AR523" s="353"/>
      <c r="AS523" s="353"/>
      <c r="AT523" s="353"/>
      <c r="AU523" s="353"/>
      <c r="AV523" s="353"/>
      <c r="AW523" s="353"/>
      <c r="AX523" s="353"/>
      <c r="AY523" s="353"/>
      <c r="AZ523" s="353"/>
      <c r="BA523" s="353"/>
      <c r="BB523" s="353"/>
      <c r="BC523" s="353"/>
      <c r="BD523" s="353"/>
      <c r="BE523" s="353"/>
      <c r="BF523" s="353"/>
      <c r="BG523" s="353"/>
      <c r="BH523" s="353"/>
      <c r="BI523" s="353"/>
      <c r="BJ523" s="353"/>
      <c r="BK523" s="353"/>
      <c r="BL523" s="353"/>
    </row>
    <row r="524" spans="1:64" ht="50.1" customHeight="1">
      <c r="A524" s="736" t="s">
        <v>54</v>
      </c>
      <c r="B524" s="262"/>
      <c r="C524" s="46" t="s">
        <v>124</v>
      </c>
      <c r="D524" s="693"/>
      <c r="E524" s="693"/>
      <c r="F524" s="693"/>
      <c r="G524" s="693"/>
      <c r="H524" s="693"/>
      <c r="I524" s="693"/>
      <c r="J524" s="693"/>
      <c r="K524" s="693"/>
      <c r="L524" s="693"/>
      <c r="M524" s="693"/>
      <c r="N524" s="693"/>
      <c r="O524" s="693"/>
      <c r="P524" s="693"/>
      <c r="Q524" s="693"/>
      <c r="R524" s="693"/>
      <c r="S524" s="693"/>
      <c r="T524" s="693"/>
      <c r="U524" s="693"/>
      <c r="V524" s="693"/>
      <c r="W524" s="693"/>
      <c r="X524" s="693"/>
      <c r="Y524" s="693"/>
      <c r="Z524" s="694"/>
      <c r="AA524" s="695"/>
      <c r="AB524" s="695"/>
      <c r="AC524" s="695"/>
      <c r="AD524" s="695"/>
      <c r="AE524" s="695"/>
      <c r="AF524" s="695"/>
      <c r="AG524" s="695"/>
      <c r="AH524" s="695"/>
      <c r="AI524" s="695"/>
      <c r="AJ524" s="695"/>
      <c r="AK524" s="695"/>
      <c r="AL524" s="695"/>
      <c r="AM524" s="695"/>
      <c r="AN524" s="695"/>
      <c r="AO524" s="695"/>
      <c r="AP524" s="695"/>
      <c r="AQ524" s="695"/>
      <c r="AR524" s="695"/>
      <c r="AS524" s="695"/>
      <c r="AT524" s="695"/>
      <c r="AU524" s="695"/>
      <c r="AV524" s="696"/>
      <c r="AW524" s="353"/>
      <c r="AX524" s="353"/>
      <c r="AY524" s="353"/>
      <c r="AZ524" s="353"/>
      <c r="BA524" s="353"/>
      <c r="BB524" s="353"/>
      <c r="BC524" s="353"/>
      <c r="BD524" s="353"/>
      <c r="BE524" s="353"/>
      <c r="BF524" s="353"/>
      <c r="BG524" s="353"/>
      <c r="BH524" s="353"/>
      <c r="BI524" s="353"/>
      <c r="BJ524" s="353"/>
      <c r="BK524" s="353"/>
      <c r="BL524" s="353"/>
    </row>
    <row r="525" spans="1:64" ht="14.45" customHeight="1">
      <c r="A525" s="738"/>
      <c r="B525" s="255"/>
      <c r="C525" s="37" t="s">
        <v>125</v>
      </c>
      <c r="D525" s="697"/>
      <c r="E525" s="697"/>
      <c r="F525" s="697"/>
      <c r="G525" s="697"/>
      <c r="H525" s="697"/>
      <c r="I525" s="697"/>
      <c r="J525" s="697"/>
      <c r="K525" s="697"/>
      <c r="L525" s="697"/>
      <c r="M525" s="697"/>
      <c r="N525" s="697"/>
      <c r="O525" s="697"/>
      <c r="P525" s="697"/>
      <c r="Q525" s="697"/>
      <c r="R525" s="697"/>
      <c r="S525" s="697"/>
      <c r="T525" s="697"/>
      <c r="U525" s="697"/>
      <c r="V525" s="697"/>
      <c r="W525" s="697"/>
      <c r="X525" s="697"/>
      <c r="Y525" s="697"/>
      <c r="Z525" s="698"/>
      <c r="AA525" s="699"/>
      <c r="AB525" s="699"/>
      <c r="AC525" s="699"/>
      <c r="AD525" s="699"/>
      <c r="AE525" s="699"/>
      <c r="AF525" s="699"/>
      <c r="AG525" s="699"/>
      <c r="AH525" s="699"/>
      <c r="AI525" s="699"/>
      <c r="AJ525" s="699"/>
      <c r="AK525" s="699"/>
      <c r="AL525" s="699"/>
      <c r="AM525" s="699"/>
      <c r="AN525" s="699"/>
      <c r="AO525" s="699"/>
      <c r="AP525" s="699"/>
      <c r="AQ525" s="699"/>
      <c r="AR525" s="699"/>
      <c r="AS525" s="699"/>
      <c r="AT525" s="699"/>
      <c r="AU525" s="699"/>
      <c r="AV525" s="700"/>
      <c r="AW525" s="353"/>
      <c r="AX525" s="353"/>
      <c r="AY525" s="353"/>
      <c r="AZ525" s="353"/>
      <c r="BA525" s="353"/>
      <c r="BB525" s="353"/>
      <c r="BC525" s="353"/>
      <c r="BD525" s="353"/>
      <c r="BE525" s="353"/>
      <c r="BF525" s="353"/>
      <c r="BG525" s="353"/>
      <c r="BH525" s="353"/>
      <c r="BI525" s="353"/>
      <c r="BJ525" s="353"/>
      <c r="BK525" s="353"/>
      <c r="BL525" s="353"/>
    </row>
    <row r="526" spans="1:64" ht="14.45" customHeight="1" thickBot="1">
      <c r="A526" s="738"/>
      <c r="B526" s="256" t="s">
        <v>156</v>
      </c>
      <c r="C526" s="37" t="s">
        <v>9</v>
      </c>
      <c r="D526" s="697"/>
      <c r="E526" s="697"/>
      <c r="F526" s="697"/>
      <c r="G526" s="697"/>
      <c r="H526" s="697"/>
      <c r="I526" s="697"/>
      <c r="J526" s="697"/>
      <c r="K526" s="697"/>
      <c r="L526" s="697"/>
      <c r="M526" s="697"/>
      <c r="N526" s="697"/>
      <c r="O526" s="697"/>
      <c r="P526" s="697"/>
      <c r="Q526" s="697"/>
      <c r="R526" s="697"/>
      <c r="S526" s="697"/>
      <c r="T526" s="697"/>
      <c r="U526" s="697"/>
      <c r="V526" s="697"/>
      <c r="W526" s="697"/>
      <c r="X526" s="697"/>
      <c r="Y526" s="697"/>
      <c r="Z526" s="698"/>
      <c r="AA526" s="699"/>
      <c r="AB526" s="699"/>
      <c r="AC526" s="699"/>
      <c r="AD526" s="699"/>
      <c r="AE526" s="699"/>
      <c r="AF526" s="699"/>
      <c r="AG526" s="699"/>
      <c r="AH526" s="699"/>
      <c r="AI526" s="699"/>
      <c r="AJ526" s="699"/>
      <c r="AK526" s="699"/>
      <c r="AL526" s="699"/>
      <c r="AM526" s="699"/>
      <c r="AN526" s="699"/>
      <c r="AO526" s="699"/>
      <c r="AP526" s="699"/>
      <c r="AQ526" s="699"/>
      <c r="AR526" s="699"/>
      <c r="AS526" s="699"/>
      <c r="AT526" s="699"/>
      <c r="AU526" s="699"/>
      <c r="AV526" s="700"/>
      <c r="AW526" s="353"/>
      <c r="AX526" s="353"/>
      <c r="AY526" s="353"/>
      <c r="AZ526" s="353"/>
      <c r="BA526" s="353"/>
      <c r="BB526" s="353"/>
      <c r="BC526" s="353"/>
      <c r="BD526" s="353"/>
      <c r="BE526" s="353"/>
      <c r="BF526" s="353"/>
      <c r="BG526" s="353"/>
      <c r="BH526" s="353"/>
      <c r="BI526" s="353"/>
      <c r="BJ526" s="353"/>
      <c r="BK526" s="353"/>
      <c r="BL526" s="353"/>
    </row>
    <row r="527" spans="1:64" ht="14.45" customHeight="1" thickBot="1">
      <c r="A527" s="737"/>
      <c r="B527" s="257">
        <v>0</v>
      </c>
      <c r="C527" s="38" t="s">
        <v>126</v>
      </c>
      <c r="D527" s="52" t="str">
        <f>IF(D525*D526=0,"",(D525*D526))</f>
        <v/>
      </c>
      <c r="E527" s="52" t="str">
        <f t="shared" ref="E527:AV527" si="34">IF(E525*E526=0,"",(E525*E526))</f>
        <v/>
      </c>
      <c r="F527" s="52" t="str">
        <f t="shared" si="34"/>
        <v/>
      </c>
      <c r="G527" s="52" t="str">
        <f t="shared" si="34"/>
        <v/>
      </c>
      <c r="H527" s="52" t="str">
        <f t="shared" si="34"/>
        <v/>
      </c>
      <c r="I527" s="52" t="str">
        <f t="shared" si="34"/>
        <v/>
      </c>
      <c r="J527" s="52" t="str">
        <f t="shared" si="34"/>
        <v/>
      </c>
      <c r="K527" s="52" t="str">
        <f t="shared" si="34"/>
        <v/>
      </c>
      <c r="L527" s="52" t="str">
        <f t="shared" si="34"/>
        <v/>
      </c>
      <c r="M527" s="52" t="str">
        <f t="shared" si="34"/>
        <v/>
      </c>
      <c r="N527" s="52" t="str">
        <f t="shared" si="34"/>
        <v/>
      </c>
      <c r="O527" s="52" t="str">
        <f t="shared" si="34"/>
        <v/>
      </c>
      <c r="P527" s="52" t="str">
        <f t="shared" si="34"/>
        <v/>
      </c>
      <c r="Q527" s="52" t="str">
        <f t="shared" si="34"/>
        <v/>
      </c>
      <c r="R527" s="52" t="str">
        <f t="shared" si="34"/>
        <v/>
      </c>
      <c r="S527" s="52" t="str">
        <f t="shared" si="34"/>
        <v/>
      </c>
      <c r="T527" s="52" t="str">
        <f t="shared" si="34"/>
        <v/>
      </c>
      <c r="U527" s="52" t="str">
        <f t="shared" si="34"/>
        <v/>
      </c>
      <c r="V527" s="52" t="str">
        <f t="shared" si="34"/>
        <v/>
      </c>
      <c r="W527" s="52" t="str">
        <f t="shared" si="34"/>
        <v/>
      </c>
      <c r="X527" s="52" t="str">
        <f t="shared" si="34"/>
        <v/>
      </c>
      <c r="Y527" s="52" t="str">
        <f t="shared" si="34"/>
        <v/>
      </c>
      <c r="Z527" s="65" t="str">
        <f t="shared" si="34"/>
        <v/>
      </c>
      <c r="AA527" s="66" t="str">
        <f t="shared" si="34"/>
        <v/>
      </c>
      <c r="AB527" s="66" t="str">
        <f t="shared" si="34"/>
        <v/>
      </c>
      <c r="AC527" s="66" t="str">
        <f t="shared" si="34"/>
        <v/>
      </c>
      <c r="AD527" s="66" t="str">
        <f t="shared" si="34"/>
        <v/>
      </c>
      <c r="AE527" s="66" t="str">
        <f t="shared" si="34"/>
        <v/>
      </c>
      <c r="AF527" s="66" t="str">
        <f t="shared" si="34"/>
        <v/>
      </c>
      <c r="AG527" s="66" t="str">
        <f t="shared" si="34"/>
        <v/>
      </c>
      <c r="AH527" s="66" t="str">
        <f t="shared" si="34"/>
        <v/>
      </c>
      <c r="AI527" s="66" t="str">
        <f t="shared" si="34"/>
        <v/>
      </c>
      <c r="AJ527" s="66" t="str">
        <f t="shared" si="34"/>
        <v/>
      </c>
      <c r="AK527" s="66" t="str">
        <f t="shared" si="34"/>
        <v/>
      </c>
      <c r="AL527" s="66" t="str">
        <f t="shared" si="34"/>
        <v/>
      </c>
      <c r="AM527" s="66" t="str">
        <f t="shared" si="34"/>
        <v/>
      </c>
      <c r="AN527" s="66" t="str">
        <f t="shared" si="34"/>
        <v/>
      </c>
      <c r="AO527" s="66" t="str">
        <f t="shared" si="34"/>
        <v/>
      </c>
      <c r="AP527" s="66" t="str">
        <f t="shared" si="34"/>
        <v/>
      </c>
      <c r="AQ527" s="66" t="str">
        <f t="shared" si="34"/>
        <v/>
      </c>
      <c r="AR527" s="66" t="str">
        <f t="shared" si="34"/>
        <v/>
      </c>
      <c r="AS527" s="66" t="str">
        <f t="shared" si="34"/>
        <v/>
      </c>
      <c r="AT527" s="66" t="str">
        <f t="shared" si="34"/>
        <v/>
      </c>
      <c r="AU527" s="66" t="str">
        <f t="shared" si="34"/>
        <v/>
      </c>
      <c r="AV527" s="67" t="str">
        <f t="shared" si="34"/>
        <v/>
      </c>
      <c r="AW527" s="353"/>
      <c r="AX527" s="353"/>
      <c r="AY527" s="353"/>
      <c r="AZ527" s="353"/>
      <c r="BA527" s="353"/>
      <c r="BB527" s="353"/>
      <c r="BC527" s="353"/>
      <c r="BD527" s="353"/>
      <c r="BE527" s="353"/>
      <c r="BF527" s="353"/>
      <c r="BG527" s="353"/>
      <c r="BH527" s="353"/>
      <c r="BI527" s="353"/>
      <c r="BJ527" s="353"/>
      <c r="BK527" s="353"/>
      <c r="BL527" s="353"/>
    </row>
    <row r="528" spans="1:64" ht="50.1" customHeight="1">
      <c r="A528" s="738" t="s">
        <v>3</v>
      </c>
      <c r="B528" s="258"/>
      <c r="C528" s="41" t="s">
        <v>124</v>
      </c>
      <c r="D528" s="701"/>
      <c r="E528" s="702"/>
      <c r="F528" s="702"/>
      <c r="G528" s="702"/>
      <c r="H528" s="702"/>
      <c r="I528" s="702"/>
      <c r="J528" s="702"/>
      <c r="K528" s="702"/>
      <c r="L528" s="702"/>
      <c r="M528" s="702"/>
      <c r="N528" s="702"/>
      <c r="O528" s="702"/>
      <c r="P528" s="702"/>
      <c r="Q528" s="702"/>
      <c r="R528" s="702"/>
      <c r="S528" s="702"/>
      <c r="T528" s="702"/>
      <c r="U528" s="702"/>
      <c r="V528" s="702"/>
      <c r="W528" s="702"/>
      <c r="X528" s="702"/>
      <c r="Y528" s="702"/>
      <c r="Z528" s="698"/>
      <c r="AA528" s="699"/>
      <c r="AB528" s="699"/>
      <c r="AC528" s="699"/>
      <c r="AD528" s="699"/>
      <c r="AE528" s="699"/>
      <c r="AF528" s="699"/>
      <c r="AG528" s="699"/>
      <c r="AH528" s="699"/>
      <c r="AI528" s="699"/>
      <c r="AJ528" s="699"/>
      <c r="AK528" s="699"/>
      <c r="AL528" s="699"/>
      <c r="AM528" s="699"/>
      <c r="AN528" s="699"/>
      <c r="AO528" s="699"/>
      <c r="AP528" s="699"/>
      <c r="AQ528" s="699"/>
      <c r="AR528" s="699"/>
      <c r="AS528" s="699"/>
      <c r="AT528" s="699"/>
      <c r="AU528" s="699"/>
      <c r="AV528" s="700"/>
      <c r="AW528" s="353"/>
      <c r="AX528" s="353"/>
      <c r="AY528" s="353"/>
      <c r="AZ528" s="353"/>
      <c r="BA528" s="353"/>
      <c r="BB528" s="353"/>
      <c r="BC528" s="353"/>
      <c r="BD528" s="353"/>
      <c r="BE528" s="353"/>
      <c r="BF528" s="353"/>
      <c r="BG528" s="353"/>
      <c r="BH528" s="353"/>
      <c r="BI528" s="353"/>
      <c r="BJ528" s="353"/>
      <c r="BK528" s="353"/>
      <c r="BL528" s="353"/>
    </row>
    <row r="529" spans="1:64" ht="14.45" customHeight="1">
      <c r="A529" s="738"/>
      <c r="B529" s="259"/>
      <c r="C529" s="37" t="s">
        <v>125</v>
      </c>
      <c r="D529" s="697"/>
      <c r="E529" s="697"/>
      <c r="F529" s="697"/>
      <c r="G529" s="697"/>
      <c r="H529" s="697"/>
      <c r="I529" s="697"/>
      <c r="J529" s="697"/>
      <c r="K529" s="697"/>
      <c r="L529" s="697"/>
      <c r="M529" s="697"/>
      <c r="N529" s="697"/>
      <c r="O529" s="697"/>
      <c r="P529" s="697"/>
      <c r="Q529" s="697"/>
      <c r="R529" s="697"/>
      <c r="S529" s="697"/>
      <c r="T529" s="697"/>
      <c r="U529" s="697"/>
      <c r="V529" s="697"/>
      <c r="W529" s="697"/>
      <c r="X529" s="697"/>
      <c r="Y529" s="697"/>
      <c r="Z529" s="698"/>
      <c r="AA529" s="699"/>
      <c r="AB529" s="699"/>
      <c r="AC529" s="699"/>
      <c r="AD529" s="699"/>
      <c r="AE529" s="699"/>
      <c r="AF529" s="699"/>
      <c r="AG529" s="699"/>
      <c r="AH529" s="699"/>
      <c r="AI529" s="699"/>
      <c r="AJ529" s="699"/>
      <c r="AK529" s="699"/>
      <c r="AL529" s="699"/>
      <c r="AM529" s="699"/>
      <c r="AN529" s="699"/>
      <c r="AO529" s="699"/>
      <c r="AP529" s="699"/>
      <c r="AQ529" s="699"/>
      <c r="AR529" s="699"/>
      <c r="AS529" s="699"/>
      <c r="AT529" s="699"/>
      <c r="AU529" s="699"/>
      <c r="AV529" s="700"/>
      <c r="AW529" s="353"/>
      <c r="AX529" s="353"/>
      <c r="AY529" s="353"/>
      <c r="AZ529" s="353"/>
      <c r="BA529" s="353"/>
      <c r="BB529" s="353"/>
      <c r="BC529" s="353"/>
      <c r="BD529" s="353"/>
      <c r="BE529" s="353"/>
      <c r="BF529" s="353"/>
      <c r="BG529" s="353"/>
      <c r="BH529" s="353"/>
      <c r="BI529" s="353"/>
      <c r="BJ529" s="353"/>
      <c r="BK529" s="353"/>
      <c r="BL529" s="353"/>
    </row>
    <row r="530" spans="1:64" ht="14.45" customHeight="1">
      <c r="A530" s="738"/>
      <c r="B530" s="259"/>
      <c r="C530" s="37" t="s">
        <v>9</v>
      </c>
      <c r="D530" s="697"/>
      <c r="E530" s="697"/>
      <c r="F530" s="697"/>
      <c r="G530" s="697"/>
      <c r="H530" s="697"/>
      <c r="I530" s="697"/>
      <c r="J530" s="697"/>
      <c r="K530" s="697"/>
      <c r="L530" s="697"/>
      <c r="M530" s="697"/>
      <c r="N530" s="697"/>
      <c r="O530" s="697"/>
      <c r="P530" s="697"/>
      <c r="Q530" s="697"/>
      <c r="R530" s="697"/>
      <c r="S530" s="697"/>
      <c r="T530" s="697"/>
      <c r="U530" s="697"/>
      <c r="V530" s="697"/>
      <c r="W530" s="697"/>
      <c r="X530" s="697"/>
      <c r="Y530" s="697"/>
      <c r="Z530" s="698"/>
      <c r="AA530" s="699"/>
      <c r="AB530" s="699"/>
      <c r="AC530" s="699"/>
      <c r="AD530" s="699"/>
      <c r="AE530" s="699"/>
      <c r="AF530" s="699"/>
      <c r="AG530" s="699"/>
      <c r="AH530" s="699"/>
      <c r="AI530" s="699"/>
      <c r="AJ530" s="699"/>
      <c r="AK530" s="699"/>
      <c r="AL530" s="699"/>
      <c r="AM530" s="699"/>
      <c r="AN530" s="699"/>
      <c r="AO530" s="699"/>
      <c r="AP530" s="699"/>
      <c r="AQ530" s="699"/>
      <c r="AR530" s="699"/>
      <c r="AS530" s="699"/>
      <c r="AT530" s="699"/>
      <c r="AU530" s="699"/>
      <c r="AV530" s="700"/>
      <c r="AW530" s="353"/>
      <c r="AX530" s="353"/>
      <c r="AY530" s="353"/>
      <c r="AZ530" s="353"/>
      <c r="BA530" s="353"/>
      <c r="BB530" s="353"/>
      <c r="BC530" s="353"/>
      <c r="BD530" s="353"/>
      <c r="BE530" s="353"/>
      <c r="BF530" s="353"/>
      <c r="BG530" s="353"/>
      <c r="BH530" s="353"/>
      <c r="BI530" s="353"/>
      <c r="BJ530" s="353"/>
      <c r="BK530" s="353"/>
      <c r="BL530" s="353"/>
    </row>
    <row r="531" spans="1:64" ht="14.45" customHeight="1" thickBot="1">
      <c r="A531" s="738"/>
      <c r="B531" s="260">
        <v>0</v>
      </c>
      <c r="C531" s="40" t="s">
        <v>126</v>
      </c>
      <c r="D531" s="51" t="str">
        <f t="shared" ref="D531:AV531" si="35">IF(D529*D530=0,"",(D529*D530))</f>
        <v/>
      </c>
      <c r="E531" s="51" t="str">
        <f t="shared" si="35"/>
        <v/>
      </c>
      <c r="F531" s="51" t="str">
        <f t="shared" si="35"/>
        <v/>
      </c>
      <c r="G531" s="51" t="str">
        <f t="shared" si="35"/>
        <v/>
      </c>
      <c r="H531" s="51" t="str">
        <f t="shared" si="35"/>
        <v/>
      </c>
      <c r="I531" s="51" t="str">
        <f t="shared" si="35"/>
        <v/>
      </c>
      <c r="J531" s="51" t="str">
        <f t="shared" si="35"/>
        <v/>
      </c>
      <c r="K531" s="51" t="str">
        <f t="shared" si="35"/>
        <v/>
      </c>
      <c r="L531" s="51" t="str">
        <f t="shared" si="35"/>
        <v/>
      </c>
      <c r="M531" s="51" t="str">
        <f t="shared" si="35"/>
        <v/>
      </c>
      <c r="N531" s="51" t="str">
        <f t="shared" si="35"/>
        <v/>
      </c>
      <c r="O531" s="51" t="str">
        <f t="shared" si="35"/>
        <v/>
      </c>
      <c r="P531" s="51" t="str">
        <f t="shared" si="35"/>
        <v/>
      </c>
      <c r="Q531" s="51" t="str">
        <f t="shared" si="35"/>
        <v/>
      </c>
      <c r="R531" s="51" t="str">
        <f t="shared" si="35"/>
        <v/>
      </c>
      <c r="S531" s="51" t="str">
        <f t="shared" si="35"/>
        <v/>
      </c>
      <c r="T531" s="51" t="str">
        <f t="shared" si="35"/>
        <v/>
      </c>
      <c r="U531" s="51" t="str">
        <f t="shared" si="35"/>
        <v/>
      </c>
      <c r="V531" s="51" t="str">
        <f t="shared" si="35"/>
        <v/>
      </c>
      <c r="W531" s="51" t="str">
        <f t="shared" si="35"/>
        <v/>
      </c>
      <c r="X531" s="51" t="str">
        <f t="shared" si="35"/>
        <v/>
      </c>
      <c r="Y531" s="51" t="str">
        <f t="shared" si="35"/>
        <v/>
      </c>
      <c r="Z531" s="65" t="str">
        <f t="shared" si="35"/>
        <v/>
      </c>
      <c r="AA531" s="66" t="str">
        <f t="shared" si="35"/>
        <v/>
      </c>
      <c r="AB531" s="66" t="str">
        <f t="shared" si="35"/>
        <v/>
      </c>
      <c r="AC531" s="66" t="str">
        <f t="shared" si="35"/>
        <v/>
      </c>
      <c r="AD531" s="66" t="str">
        <f t="shared" si="35"/>
        <v/>
      </c>
      <c r="AE531" s="66" t="str">
        <f t="shared" si="35"/>
        <v/>
      </c>
      <c r="AF531" s="66" t="str">
        <f t="shared" si="35"/>
        <v/>
      </c>
      <c r="AG531" s="66" t="str">
        <f t="shared" si="35"/>
        <v/>
      </c>
      <c r="AH531" s="66" t="str">
        <f t="shared" si="35"/>
        <v/>
      </c>
      <c r="AI531" s="66" t="str">
        <f t="shared" si="35"/>
        <v/>
      </c>
      <c r="AJ531" s="66" t="str">
        <f t="shared" si="35"/>
        <v/>
      </c>
      <c r="AK531" s="66" t="str">
        <f t="shared" si="35"/>
        <v/>
      </c>
      <c r="AL531" s="66" t="str">
        <f t="shared" si="35"/>
        <v/>
      </c>
      <c r="AM531" s="66" t="str">
        <f t="shared" si="35"/>
        <v/>
      </c>
      <c r="AN531" s="66" t="str">
        <f t="shared" si="35"/>
        <v/>
      </c>
      <c r="AO531" s="66" t="str">
        <f t="shared" si="35"/>
        <v/>
      </c>
      <c r="AP531" s="66" t="str">
        <f t="shared" si="35"/>
        <v/>
      </c>
      <c r="AQ531" s="66" t="str">
        <f t="shared" si="35"/>
        <v/>
      </c>
      <c r="AR531" s="66" t="str">
        <f t="shared" si="35"/>
        <v/>
      </c>
      <c r="AS531" s="66" t="str">
        <f t="shared" si="35"/>
        <v/>
      </c>
      <c r="AT531" s="66" t="str">
        <f t="shared" si="35"/>
        <v/>
      </c>
      <c r="AU531" s="66" t="str">
        <f t="shared" si="35"/>
        <v/>
      </c>
      <c r="AV531" s="67" t="str">
        <f t="shared" si="35"/>
        <v/>
      </c>
      <c r="AW531" s="353"/>
      <c r="AX531" s="353"/>
      <c r="AY531" s="353"/>
      <c r="AZ531" s="353"/>
      <c r="BA531" s="353"/>
      <c r="BB531" s="353"/>
      <c r="BC531" s="353"/>
      <c r="BD531" s="353"/>
      <c r="BE531" s="353"/>
      <c r="BF531" s="353"/>
      <c r="BG531" s="353"/>
      <c r="BH531" s="353"/>
      <c r="BI531" s="353"/>
      <c r="BJ531" s="353"/>
      <c r="BK531" s="353"/>
      <c r="BL531" s="353"/>
    </row>
    <row r="532" spans="1:64" ht="50.1" customHeight="1" thickBot="1">
      <c r="A532" s="735" t="s">
        <v>56</v>
      </c>
      <c r="B532" s="258"/>
      <c r="C532" s="39" t="s">
        <v>124</v>
      </c>
      <c r="D532" s="693"/>
      <c r="E532" s="693"/>
      <c r="F532" s="693"/>
      <c r="G532" s="693"/>
      <c r="H532" s="693"/>
      <c r="I532" s="693"/>
      <c r="J532" s="693"/>
      <c r="K532" s="693"/>
      <c r="L532" s="693"/>
      <c r="M532" s="693"/>
      <c r="N532" s="693"/>
      <c r="O532" s="693"/>
      <c r="P532" s="693"/>
      <c r="Q532" s="693"/>
      <c r="R532" s="693"/>
      <c r="S532" s="693"/>
      <c r="T532" s="693"/>
      <c r="U532" s="693"/>
      <c r="V532" s="693"/>
      <c r="W532" s="693"/>
      <c r="X532" s="693"/>
      <c r="Y532" s="693"/>
      <c r="Z532" s="698"/>
      <c r="AA532" s="699"/>
      <c r="AB532" s="699"/>
      <c r="AC532" s="699"/>
      <c r="AD532" s="699"/>
      <c r="AE532" s="699"/>
      <c r="AF532" s="699"/>
      <c r="AG532" s="699"/>
      <c r="AH532" s="699"/>
      <c r="AI532" s="699"/>
      <c r="AJ532" s="699"/>
      <c r="AK532" s="699"/>
      <c r="AL532" s="699"/>
      <c r="AM532" s="699"/>
      <c r="AN532" s="699"/>
      <c r="AO532" s="699"/>
      <c r="AP532" s="699"/>
      <c r="AQ532" s="699"/>
      <c r="AR532" s="699"/>
      <c r="AS532" s="699"/>
      <c r="AT532" s="699"/>
      <c r="AU532" s="699"/>
      <c r="AV532" s="700"/>
      <c r="AW532" s="353"/>
      <c r="AX532" s="353"/>
      <c r="AY532" s="353"/>
      <c r="AZ532" s="353"/>
      <c r="BA532" s="353"/>
      <c r="BB532" s="353"/>
      <c r="BC532" s="353"/>
      <c r="BD532" s="353"/>
      <c r="BE532" s="353"/>
      <c r="BF532" s="353"/>
      <c r="BG532" s="353"/>
      <c r="BH532" s="353"/>
      <c r="BI532" s="353"/>
      <c r="BJ532" s="353"/>
      <c r="BK532" s="353"/>
      <c r="BL532" s="353"/>
    </row>
    <row r="533" spans="1:64" ht="14.45" customHeight="1" thickBot="1">
      <c r="A533" s="735"/>
      <c r="B533" s="261">
        <v>0</v>
      </c>
      <c r="C533" s="38" t="s">
        <v>126</v>
      </c>
      <c r="D533" s="703"/>
      <c r="E533" s="703"/>
      <c r="F533" s="703"/>
      <c r="G533" s="703"/>
      <c r="H533" s="703"/>
      <c r="I533" s="703"/>
      <c r="J533" s="703"/>
      <c r="K533" s="703"/>
      <c r="L533" s="703"/>
      <c r="M533" s="703"/>
      <c r="N533" s="703"/>
      <c r="O533" s="703"/>
      <c r="P533" s="703"/>
      <c r="Q533" s="703"/>
      <c r="R533" s="703"/>
      <c r="S533" s="703"/>
      <c r="T533" s="703"/>
      <c r="U533" s="703"/>
      <c r="V533" s="703"/>
      <c r="W533" s="703"/>
      <c r="X533" s="703"/>
      <c r="Y533" s="703"/>
      <c r="Z533" s="698"/>
      <c r="AA533" s="699"/>
      <c r="AB533" s="699"/>
      <c r="AC533" s="699"/>
      <c r="AD533" s="699"/>
      <c r="AE533" s="699"/>
      <c r="AF533" s="699"/>
      <c r="AG533" s="699"/>
      <c r="AH533" s="699"/>
      <c r="AI533" s="699"/>
      <c r="AJ533" s="699"/>
      <c r="AK533" s="699"/>
      <c r="AL533" s="699"/>
      <c r="AM533" s="699"/>
      <c r="AN533" s="699"/>
      <c r="AO533" s="699"/>
      <c r="AP533" s="699"/>
      <c r="AQ533" s="699"/>
      <c r="AR533" s="699"/>
      <c r="AS533" s="699"/>
      <c r="AT533" s="699"/>
      <c r="AU533" s="699"/>
      <c r="AV533" s="700"/>
      <c r="AW533" s="353"/>
      <c r="AX533" s="353"/>
      <c r="AY533" s="353"/>
      <c r="AZ533" s="353"/>
      <c r="BA533" s="353"/>
      <c r="BB533" s="353"/>
      <c r="BC533" s="353"/>
      <c r="BD533" s="353"/>
      <c r="BE533" s="353"/>
      <c r="BF533" s="353"/>
      <c r="BG533" s="353"/>
      <c r="BH533" s="353"/>
      <c r="BI533" s="353"/>
      <c r="BJ533" s="353"/>
      <c r="BK533" s="353"/>
      <c r="BL533" s="353"/>
    </row>
    <row r="534" spans="1:64" ht="50.1" customHeight="1" thickBot="1">
      <c r="A534" s="735" t="s">
        <v>24</v>
      </c>
      <c r="B534" s="258"/>
      <c r="C534" s="39" t="s">
        <v>124</v>
      </c>
      <c r="D534" s="693"/>
      <c r="E534" s="693"/>
      <c r="F534" s="693"/>
      <c r="G534" s="693"/>
      <c r="H534" s="693"/>
      <c r="I534" s="693"/>
      <c r="J534" s="693"/>
      <c r="K534" s="693"/>
      <c r="L534" s="693"/>
      <c r="M534" s="693"/>
      <c r="N534" s="693"/>
      <c r="O534" s="693"/>
      <c r="P534" s="693"/>
      <c r="Q534" s="693"/>
      <c r="R534" s="693"/>
      <c r="S534" s="693"/>
      <c r="T534" s="693"/>
      <c r="U534" s="693"/>
      <c r="V534" s="693"/>
      <c r="W534" s="693"/>
      <c r="X534" s="693"/>
      <c r="Y534" s="693"/>
      <c r="Z534" s="698"/>
      <c r="AA534" s="699"/>
      <c r="AB534" s="699"/>
      <c r="AC534" s="699"/>
      <c r="AD534" s="699"/>
      <c r="AE534" s="699"/>
      <c r="AF534" s="699"/>
      <c r="AG534" s="699"/>
      <c r="AH534" s="699"/>
      <c r="AI534" s="699"/>
      <c r="AJ534" s="699"/>
      <c r="AK534" s="699"/>
      <c r="AL534" s="699"/>
      <c r="AM534" s="699"/>
      <c r="AN534" s="699"/>
      <c r="AO534" s="699"/>
      <c r="AP534" s="699"/>
      <c r="AQ534" s="699"/>
      <c r="AR534" s="699"/>
      <c r="AS534" s="699"/>
      <c r="AT534" s="699"/>
      <c r="AU534" s="699"/>
      <c r="AV534" s="700"/>
      <c r="AW534" s="353"/>
      <c r="AX534" s="353"/>
      <c r="AY534" s="353"/>
      <c r="AZ534" s="353"/>
      <c r="BA534" s="353"/>
      <c r="BB534" s="353"/>
      <c r="BC534" s="353"/>
      <c r="BD534" s="353"/>
      <c r="BE534" s="353"/>
      <c r="BF534" s="353"/>
      <c r="BG534" s="353"/>
      <c r="BH534" s="353"/>
      <c r="BI534" s="353"/>
      <c r="BJ534" s="353"/>
      <c r="BK534" s="353"/>
      <c r="BL534" s="353"/>
    </row>
    <row r="535" spans="1:64" ht="14.45" customHeight="1" thickBot="1">
      <c r="A535" s="735"/>
      <c r="B535" s="261">
        <v>0</v>
      </c>
      <c r="C535" s="40" t="s">
        <v>126</v>
      </c>
      <c r="D535" s="703"/>
      <c r="E535" s="703"/>
      <c r="F535" s="703"/>
      <c r="G535" s="703"/>
      <c r="H535" s="703"/>
      <c r="I535" s="703"/>
      <c r="J535" s="703"/>
      <c r="K535" s="703"/>
      <c r="L535" s="703"/>
      <c r="M535" s="703"/>
      <c r="N535" s="703"/>
      <c r="O535" s="703"/>
      <c r="P535" s="703"/>
      <c r="Q535" s="703"/>
      <c r="R535" s="703"/>
      <c r="S535" s="703"/>
      <c r="T535" s="703"/>
      <c r="U535" s="703"/>
      <c r="V535" s="703"/>
      <c r="W535" s="703"/>
      <c r="X535" s="703"/>
      <c r="Y535" s="703"/>
      <c r="Z535" s="698"/>
      <c r="AA535" s="699"/>
      <c r="AB535" s="699"/>
      <c r="AC535" s="699"/>
      <c r="AD535" s="699"/>
      <c r="AE535" s="699"/>
      <c r="AF535" s="699"/>
      <c r="AG535" s="699"/>
      <c r="AH535" s="699"/>
      <c r="AI535" s="699"/>
      <c r="AJ535" s="699"/>
      <c r="AK535" s="699"/>
      <c r="AL535" s="699"/>
      <c r="AM535" s="699"/>
      <c r="AN535" s="699"/>
      <c r="AO535" s="699"/>
      <c r="AP535" s="699"/>
      <c r="AQ535" s="699"/>
      <c r="AR535" s="699"/>
      <c r="AS535" s="699"/>
      <c r="AT535" s="699"/>
      <c r="AU535" s="699"/>
      <c r="AV535" s="700"/>
      <c r="AW535" s="353"/>
      <c r="AX535" s="353"/>
      <c r="AY535" s="353"/>
      <c r="AZ535" s="353"/>
      <c r="BA535" s="353"/>
      <c r="BB535" s="353"/>
      <c r="BC535" s="353"/>
      <c r="BD535" s="353"/>
      <c r="BE535" s="353"/>
      <c r="BF535" s="353"/>
      <c r="BG535" s="353"/>
      <c r="BH535" s="353"/>
      <c r="BI535" s="353"/>
      <c r="BJ535" s="353"/>
      <c r="BK535" s="353"/>
      <c r="BL535" s="353"/>
    </row>
    <row r="536" spans="1:64" ht="50.1" customHeight="1">
      <c r="A536" s="736" t="s">
        <v>149</v>
      </c>
      <c r="B536" s="258"/>
      <c r="C536" s="39" t="s">
        <v>173</v>
      </c>
      <c r="D536" s="704"/>
      <c r="E536" s="704"/>
      <c r="F536" s="704"/>
      <c r="G536" s="704"/>
      <c r="H536" s="704"/>
      <c r="I536" s="704"/>
      <c r="J536" s="704"/>
      <c r="K536" s="704"/>
      <c r="L536" s="704"/>
      <c r="M536" s="704"/>
      <c r="N536" s="704"/>
      <c r="O536" s="704"/>
      <c r="P536" s="704"/>
      <c r="Q536" s="704"/>
      <c r="R536" s="704"/>
      <c r="S536" s="704"/>
      <c r="T536" s="704"/>
      <c r="U536" s="704"/>
      <c r="V536" s="704"/>
      <c r="W536" s="704"/>
      <c r="X536" s="704"/>
      <c r="Y536" s="704"/>
      <c r="Z536" s="705"/>
      <c r="AA536" s="706"/>
      <c r="AB536" s="706"/>
      <c r="AC536" s="706"/>
      <c r="AD536" s="706"/>
      <c r="AE536" s="706"/>
      <c r="AF536" s="706"/>
      <c r="AG536" s="706"/>
      <c r="AH536" s="706"/>
      <c r="AI536" s="706"/>
      <c r="AJ536" s="706"/>
      <c r="AK536" s="706"/>
      <c r="AL536" s="706"/>
      <c r="AM536" s="706"/>
      <c r="AN536" s="706"/>
      <c r="AO536" s="706"/>
      <c r="AP536" s="706"/>
      <c r="AQ536" s="706"/>
      <c r="AR536" s="706"/>
      <c r="AS536" s="706"/>
      <c r="AT536" s="706"/>
      <c r="AU536" s="706"/>
      <c r="AV536" s="707"/>
      <c r="AW536" s="353"/>
      <c r="AX536" s="353"/>
      <c r="AY536" s="353"/>
      <c r="AZ536" s="353"/>
      <c r="BA536" s="353"/>
      <c r="BB536" s="353"/>
      <c r="BC536" s="353"/>
      <c r="BD536" s="353"/>
      <c r="BE536" s="353"/>
      <c r="BF536" s="353"/>
      <c r="BG536" s="353"/>
      <c r="BH536" s="353"/>
      <c r="BI536" s="353"/>
      <c r="BJ536" s="353"/>
      <c r="BK536" s="353"/>
      <c r="BL536" s="353"/>
    </row>
    <row r="537" spans="1:64" ht="14.45" customHeight="1" thickBot="1">
      <c r="A537" s="737"/>
      <c r="B537" s="260">
        <v>0</v>
      </c>
      <c r="C537" s="76" t="s">
        <v>149</v>
      </c>
      <c r="D537" s="708"/>
      <c r="E537" s="708"/>
      <c r="F537" s="708"/>
      <c r="G537" s="708"/>
      <c r="H537" s="708"/>
      <c r="I537" s="708"/>
      <c r="J537" s="708"/>
      <c r="K537" s="708"/>
      <c r="L537" s="708"/>
      <c r="M537" s="708"/>
      <c r="N537" s="708"/>
      <c r="O537" s="708"/>
      <c r="P537" s="708"/>
      <c r="Q537" s="708"/>
      <c r="R537" s="708"/>
      <c r="S537" s="708"/>
      <c r="T537" s="708"/>
      <c r="U537" s="708"/>
      <c r="V537" s="708"/>
      <c r="W537" s="708"/>
      <c r="X537" s="708"/>
      <c r="Y537" s="708"/>
      <c r="Z537" s="698"/>
      <c r="AA537" s="699"/>
      <c r="AB537" s="699"/>
      <c r="AC537" s="699"/>
      <c r="AD537" s="699"/>
      <c r="AE537" s="699"/>
      <c r="AF537" s="699"/>
      <c r="AG537" s="699"/>
      <c r="AH537" s="699"/>
      <c r="AI537" s="699"/>
      <c r="AJ537" s="699"/>
      <c r="AK537" s="699"/>
      <c r="AL537" s="699"/>
      <c r="AM537" s="699"/>
      <c r="AN537" s="699"/>
      <c r="AO537" s="699"/>
      <c r="AP537" s="699"/>
      <c r="AQ537" s="699"/>
      <c r="AR537" s="699"/>
      <c r="AS537" s="699"/>
      <c r="AT537" s="699"/>
      <c r="AU537" s="699"/>
      <c r="AV537" s="700"/>
      <c r="AW537" s="353"/>
      <c r="AX537" s="353"/>
      <c r="AY537" s="353"/>
      <c r="AZ537" s="353"/>
      <c r="BA537" s="353"/>
      <c r="BB537" s="353"/>
      <c r="BC537" s="353"/>
      <c r="BD537" s="353"/>
      <c r="BE537" s="353"/>
      <c r="BF537" s="353"/>
      <c r="BG537" s="353"/>
      <c r="BH537" s="353"/>
      <c r="BI537" s="353"/>
      <c r="BJ537" s="353"/>
      <c r="BK537" s="353"/>
      <c r="BL537" s="353"/>
    </row>
    <row r="538" spans="1:64" ht="50.1" customHeight="1">
      <c r="A538" s="736" t="s">
        <v>10</v>
      </c>
      <c r="B538" s="258"/>
      <c r="C538" s="74" t="s">
        <v>124</v>
      </c>
      <c r="D538" s="704"/>
      <c r="E538" s="704"/>
      <c r="F538" s="704"/>
      <c r="G538" s="704"/>
      <c r="H538" s="704"/>
      <c r="I538" s="704"/>
      <c r="J538" s="704"/>
      <c r="K538" s="704"/>
      <c r="L538" s="704"/>
      <c r="M538" s="704"/>
      <c r="N538" s="704"/>
      <c r="O538" s="704"/>
      <c r="P538" s="704"/>
      <c r="Q538" s="704"/>
      <c r="R538" s="704"/>
      <c r="S538" s="704"/>
      <c r="T538" s="704"/>
      <c r="U538" s="704"/>
      <c r="V538" s="704"/>
      <c r="W538" s="704"/>
      <c r="X538" s="704"/>
      <c r="Y538" s="704"/>
      <c r="Z538" s="705"/>
      <c r="AA538" s="706"/>
      <c r="AB538" s="706"/>
      <c r="AC538" s="706"/>
      <c r="AD538" s="706"/>
      <c r="AE538" s="706"/>
      <c r="AF538" s="706"/>
      <c r="AG538" s="706"/>
      <c r="AH538" s="706"/>
      <c r="AI538" s="706"/>
      <c r="AJ538" s="706"/>
      <c r="AK538" s="706"/>
      <c r="AL538" s="706"/>
      <c r="AM538" s="706"/>
      <c r="AN538" s="706"/>
      <c r="AO538" s="706"/>
      <c r="AP538" s="706"/>
      <c r="AQ538" s="706"/>
      <c r="AR538" s="706"/>
      <c r="AS538" s="706"/>
      <c r="AT538" s="706"/>
      <c r="AU538" s="706"/>
      <c r="AV538" s="707"/>
      <c r="AW538" s="353"/>
      <c r="AX538" s="353"/>
      <c r="AY538" s="353"/>
      <c r="AZ538" s="353"/>
      <c r="BA538" s="353"/>
      <c r="BB538" s="353"/>
      <c r="BC538" s="353"/>
      <c r="BD538" s="353"/>
      <c r="BE538" s="353"/>
      <c r="BF538" s="353"/>
      <c r="BG538" s="353"/>
      <c r="BH538" s="353"/>
      <c r="BI538" s="353"/>
      <c r="BJ538" s="353"/>
      <c r="BK538" s="353"/>
      <c r="BL538" s="353"/>
    </row>
    <row r="539" spans="1:64" ht="14.45" customHeight="1" thickBot="1">
      <c r="A539" s="737"/>
      <c r="B539" s="260">
        <v>0</v>
      </c>
      <c r="C539" s="38" t="s">
        <v>126</v>
      </c>
      <c r="D539" s="709"/>
      <c r="E539" s="709"/>
      <c r="F539" s="709"/>
      <c r="G539" s="709"/>
      <c r="H539" s="709"/>
      <c r="I539" s="709"/>
      <c r="J539" s="709"/>
      <c r="K539" s="709"/>
      <c r="L539" s="709"/>
      <c r="M539" s="709"/>
      <c r="N539" s="709"/>
      <c r="O539" s="709"/>
      <c r="P539" s="709"/>
      <c r="Q539" s="709"/>
      <c r="R539" s="709"/>
      <c r="S539" s="709"/>
      <c r="T539" s="709"/>
      <c r="U539" s="709"/>
      <c r="V539" s="709"/>
      <c r="W539" s="709"/>
      <c r="X539" s="709"/>
      <c r="Y539" s="709"/>
      <c r="Z539" s="698"/>
      <c r="AA539" s="699"/>
      <c r="AB539" s="699"/>
      <c r="AC539" s="699"/>
      <c r="AD539" s="699"/>
      <c r="AE539" s="699"/>
      <c r="AF539" s="699"/>
      <c r="AG539" s="699"/>
      <c r="AH539" s="699"/>
      <c r="AI539" s="699"/>
      <c r="AJ539" s="699"/>
      <c r="AK539" s="699"/>
      <c r="AL539" s="699"/>
      <c r="AM539" s="699"/>
      <c r="AN539" s="699"/>
      <c r="AO539" s="699"/>
      <c r="AP539" s="699"/>
      <c r="AQ539" s="699"/>
      <c r="AR539" s="699"/>
      <c r="AS539" s="699"/>
      <c r="AT539" s="699"/>
      <c r="AU539" s="699"/>
      <c r="AV539" s="700"/>
      <c r="AW539" s="353"/>
      <c r="AX539" s="353"/>
      <c r="AY539" s="353"/>
      <c r="AZ539" s="353"/>
      <c r="BA539" s="353"/>
      <c r="BB539" s="353"/>
      <c r="BC539" s="353"/>
      <c r="BD539" s="353"/>
      <c r="BE539" s="353"/>
      <c r="BF539" s="353"/>
      <c r="BG539" s="353"/>
      <c r="BH539" s="353"/>
      <c r="BI539" s="353"/>
      <c r="BJ539" s="353"/>
      <c r="BK539" s="353"/>
      <c r="BL539" s="353"/>
    </row>
    <row r="540" spans="1:64" ht="50.1" customHeight="1" thickBot="1">
      <c r="A540" s="735" t="s">
        <v>55</v>
      </c>
      <c r="B540" s="258"/>
      <c r="C540" s="41" t="s">
        <v>124</v>
      </c>
      <c r="D540" s="693"/>
      <c r="E540" s="693"/>
      <c r="F540" s="693"/>
      <c r="G540" s="693"/>
      <c r="H540" s="693"/>
      <c r="I540" s="693"/>
      <c r="J540" s="693"/>
      <c r="K540" s="693"/>
      <c r="L540" s="693"/>
      <c r="M540" s="693"/>
      <c r="N540" s="693"/>
      <c r="O540" s="693"/>
      <c r="P540" s="693"/>
      <c r="Q540" s="693"/>
      <c r="R540" s="693"/>
      <c r="S540" s="693"/>
      <c r="T540" s="693"/>
      <c r="U540" s="693"/>
      <c r="V540" s="693"/>
      <c r="W540" s="693"/>
      <c r="X540" s="693"/>
      <c r="Y540" s="693"/>
      <c r="Z540" s="698"/>
      <c r="AA540" s="699"/>
      <c r="AB540" s="699"/>
      <c r="AC540" s="699"/>
      <c r="AD540" s="699"/>
      <c r="AE540" s="699"/>
      <c r="AF540" s="699"/>
      <c r="AG540" s="699"/>
      <c r="AH540" s="699"/>
      <c r="AI540" s="699"/>
      <c r="AJ540" s="699"/>
      <c r="AK540" s="699"/>
      <c r="AL540" s="699"/>
      <c r="AM540" s="699"/>
      <c r="AN540" s="699"/>
      <c r="AO540" s="699"/>
      <c r="AP540" s="699"/>
      <c r="AQ540" s="699"/>
      <c r="AR540" s="699"/>
      <c r="AS540" s="699"/>
      <c r="AT540" s="699"/>
      <c r="AU540" s="699"/>
      <c r="AV540" s="700"/>
      <c r="AW540" s="353"/>
      <c r="AX540" s="353"/>
      <c r="AY540" s="353"/>
      <c r="AZ540" s="353"/>
      <c r="BA540" s="353"/>
      <c r="BB540" s="353"/>
      <c r="BC540" s="353"/>
      <c r="BD540" s="353"/>
      <c r="BE540" s="353"/>
      <c r="BF540" s="353"/>
      <c r="BG540" s="353"/>
      <c r="BH540" s="353"/>
      <c r="BI540" s="353"/>
      <c r="BJ540" s="353"/>
      <c r="BK540" s="353"/>
      <c r="BL540" s="353"/>
    </row>
    <row r="541" spans="1:64" ht="14.45" customHeight="1" thickBot="1">
      <c r="A541" s="735"/>
      <c r="B541" s="261">
        <v>0</v>
      </c>
      <c r="C541" s="38" t="s">
        <v>126</v>
      </c>
      <c r="D541" s="710"/>
      <c r="E541" s="703"/>
      <c r="F541" s="703"/>
      <c r="G541" s="703"/>
      <c r="H541" s="703"/>
      <c r="I541" s="703"/>
      <c r="J541" s="703"/>
      <c r="K541" s="703"/>
      <c r="L541" s="703"/>
      <c r="M541" s="703"/>
      <c r="N541" s="703"/>
      <c r="O541" s="703"/>
      <c r="P541" s="703"/>
      <c r="Q541" s="703"/>
      <c r="R541" s="703"/>
      <c r="S541" s="703"/>
      <c r="T541" s="703"/>
      <c r="U541" s="703"/>
      <c r="V541" s="703"/>
      <c r="W541" s="703"/>
      <c r="X541" s="703"/>
      <c r="Y541" s="703"/>
      <c r="Z541" s="711"/>
      <c r="AA541" s="712"/>
      <c r="AB541" s="712"/>
      <c r="AC541" s="712"/>
      <c r="AD541" s="712"/>
      <c r="AE541" s="712"/>
      <c r="AF541" s="712"/>
      <c r="AG541" s="712"/>
      <c r="AH541" s="712"/>
      <c r="AI541" s="712"/>
      <c r="AJ541" s="712"/>
      <c r="AK541" s="712"/>
      <c r="AL541" s="712"/>
      <c r="AM541" s="712"/>
      <c r="AN541" s="712"/>
      <c r="AO541" s="712"/>
      <c r="AP541" s="712"/>
      <c r="AQ541" s="712"/>
      <c r="AR541" s="712"/>
      <c r="AS541" s="712"/>
      <c r="AT541" s="712"/>
      <c r="AU541" s="712"/>
      <c r="AV541" s="713"/>
      <c r="AW541" s="353"/>
      <c r="AX541" s="353"/>
      <c r="AY541" s="353"/>
      <c r="AZ541" s="353"/>
      <c r="BA541" s="353"/>
      <c r="BB541" s="353"/>
      <c r="BC541" s="353"/>
      <c r="BD541" s="353"/>
      <c r="BE541" s="353"/>
      <c r="BF541" s="353"/>
      <c r="BG541" s="353"/>
      <c r="BH541" s="353"/>
      <c r="BI541" s="353"/>
      <c r="BJ541" s="353"/>
      <c r="BK541" s="353"/>
      <c r="BL541" s="353"/>
    </row>
    <row r="542" spans="1:64" ht="21.95" customHeight="1" thickBot="1">
      <c r="A542" s="200" t="s">
        <v>13</v>
      </c>
      <c r="B542" s="318">
        <f>SUM(B527,B531,B533,B535,B541)-B537-B539</f>
        <v>0</v>
      </c>
      <c r="C542" s="76"/>
      <c r="D542" s="353"/>
      <c r="E542" s="353"/>
      <c r="F542" s="353"/>
      <c r="G542" s="353"/>
      <c r="H542" s="353"/>
      <c r="I542" s="353"/>
      <c r="J542" s="353"/>
      <c r="K542" s="353"/>
      <c r="L542" s="353"/>
      <c r="M542" s="353"/>
      <c r="N542" s="353"/>
      <c r="O542" s="353"/>
      <c r="P542" s="353"/>
      <c r="Q542" s="353"/>
      <c r="R542" s="353"/>
      <c r="S542" s="353"/>
      <c r="T542" s="353"/>
      <c r="U542" s="353"/>
      <c r="V542" s="353"/>
      <c r="W542" s="353"/>
      <c r="X542" s="353"/>
      <c r="Y542" s="353"/>
      <c r="Z542" s="353"/>
      <c r="AA542" s="353"/>
      <c r="AB542" s="353"/>
      <c r="AC542" s="353"/>
      <c r="AD542" s="353"/>
      <c r="AE542" s="353"/>
      <c r="AF542" s="353"/>
      <c r="AG542" s="353"/>
      <c r="AH542" s="353"/>
      <c r="AI542" s="353"/>
      <c r="AJ542" s="353"/>
      <c r="AK542" s="353"/>
      <c r="AL542" s="353"/>
      <c r="AM542" s="353"/>
      <c r="AN542" s="353"/>
      <c r="AO542" s="353"/>
      <c r="AP542" s="353"/>
      <c r="AQ542" s="353"/>
      <c r="AR542" s="353"/>
      <c r="AS542" s="353"/>
      <c r="AT542" s="353"/>
      <c r="AU542" s="353"/>
      <c r="AV542" s="353"/>
      <c r="AW542" s="353"/>
      <c r="AX542" s="353"/>
      <c r="AY542" s="353"/>
      <c r="AZ542" s="353"/>
      <c r="BA542" s="353"/>
      <c r="BB542" s="353"/>
      <c r="BC542" s="353"/>
      <c r="BD542" s="353"/>
      <c r="BE542" s="353"/>
      <c r="BF542" s="353"/>
      <c r="BG542" s="353"/>
      <c r="BH542" s="353"/>
      <c r="BI542" s="353"/>
      <c r="BJ542" s="353"/>
      <c r="BK542" s="353"/>
      <c r="BL542" s="353"/>
    </row>
    <row r="543" spans="1:64" ht="30" customHeight="1" thickBot="1">
      <c r="A543" s="199" t="s">
        <v>217</v>
      </c>
      <c r="B543" s="714"/>
      <c r="C543" s="527">
        <f>IF(B543="",0,IF(D519="Forsknings- og videnformidlingsinstitution",IF(B542=0,0,B543/B542),IF(B527=0,0,B543/B527)))</f>
        <v>0</v>
      </c>
      <c r="D543" s="353"/>
      <c r="E543" s="353"/>
      <c r="F543" s="353"/>
      <c r="G543" s="353"/>
      <c r="H543" s="353"/>
      <c r="I543" s="353"/>
      <c r="J543" s="353"/>
      <c r="K543" s="353"/>
      <c r="L543" s="353"/>
      <c r="M543" s="353"/>
      <c r="N543" s="353"/>
      <c r="O543" s="353"/>
      <c r="P543" s="353"/>
      <c r="Q543" s="353"/>
      <c r="R543" s="353"/>
      <c r="S543" s="353"/>
      <c r="T543" s="353"/>
      <c r="U543" s="353"/>
      <c r="V543" s="353"/>
      <c r="W543" s="353"/>
      <c r="X543" s="353"/>
      <c r="Y543" s="353"/>
      <c r="Z543" s="353"/>
      <c r="AA543" s="353"/>
      <c r="AB543" s="353"/>
      <c r="AC543" s="353"/>
      <c r="AD543" s="353"/>
      <c r="AE543" s="353"/>
      <c r="AF543" s="353"/>
      <c r="AG543" s="353"/>
      <c r="AH543" s="353"/>
      <c r="AI543" s="353"/>
      <c r="AJ543" s="353"/>
      <c r="AK543" s="353"/>
      <c r="AL543" s="353"/>
      <c r="AM543" s="353"/>
      <c r="AN543" s="353"/>
      <c r="AO543" s="353"/>
      <c r="AP543" s="353"/>
      <c r="AQ543" s="353"/>
      <c r="AR543" s="353"/>
      <c r="AS543" s="353"/>
      <c r="AT543" s="353"/>
      <c r="AU543" s="353"/>
      <c r="AV543" s="353"/>
      <c r="AW543" s="353"/>
      <c r="AX543" s="353"/>
      <c r="AY543" s="353"/>
      <c r="AZ543" s="353"/>
      <c r="BA543" s="353"/>
      <c r="BB543" s="353"/>
      <c r="BC543" s="353"/>
      <c r="BD543" s="353"/>
      <c r="BE543" s="353"/>
      <c r="BF543" s="353"/>
      <c r="BG543" s="353"/>
      <c r="BH543" s="353"/>
      <c r="BI543" s="353"/>
      <c r="BJ543" s="353"/>
      <c r="BK543" s="353"/>
      <c r="BL543" s="353"/>
    </row>
    <row r="544" spans="1:64" ht="21.95" customHeight="1" thickBot="1">
      <c r="A544" s="253" t="s">
        <v>339</v>
      </c>
      <c r="B544" s="377">
        <f>SUM(B542:B543)</f>
        <v>0</v>
      </c>
      <c r="C544" s="254"/>
      <c r="D544" s="353"/>
      <c r="E544" s="353"/>
      <c r="F544" s="353"/>
      <c r="G544" s="353"/>
      <c r="H544" s="353"/>
      <c r="I544" s="353"/>
      <c r="J544" s="353"/>
      <c r="K544" s="353"/>
      <c r="L544" s="353"/>
      <c r="M544" s="353"/>
      <c r="N544" s="353"/>
      <c r="O544" s="353"/>
      <c r="P544" s="353"/>
      <c r="Q544" s="353"/>
      <c r="R544" s="353"/>
      <c r="S544" s="353"/>
      <c r="T544" s="353"/>
      <c r="U544" s="353"/>
      <c r="V544" s="353"/>
      <c r="W544" s="353"/>
      <c r="X544" s="353"/>
      <c r="Y544" s="353"/>
      <c r="Z544" s="353"/>
      <c r="AA544" s="353"/>
      <c r="AB544" s="353"/>
      <c r="AC544" s="353"/>
      <c r="AD544" s="353"/>
      <c r="AE544" s="353"/>
      <c r="AF544" s="353"/>
      <c r="AG544" s="353"/>
      <c r="AH544" s="353"/>
      <c r="AI544" s="353"/>
      <c r="AJ544" s="353"/>
      <c r="AK544" s="353"/>
      <c r="AL544" s="353"/>
      <c r="AM544" s="353"/>
      <c r="AN544" s="353"/>
      <c r="AO544" s="353"/>
      <c r="AP544" s="353"/>
      <c r="AQ544" s="353"/>
      <c r="AR544" s="353"/>
      <c r="AS544" s="353"/>
      <c r="AT544" s="353"/>
      <c r="AU544" s="353"/>
      <c r="AV544" s="353"/>
      <c r="AW544" s="353"/>
      <c r="AX544" s="353"/>
      <c r="AY544" s="353"/>
      <c r="AZ544" s="353"/>
      <c r="BA544" s="353"/>
      <c r="BB544" s="353"/>
      <c r="BC544" s="353"/>
      <c r="BD544" s="353"/>
      <c r="BE544" s="353"/>
      <c r="BF544" s="353"/>
      <c r="BG544" s="353"/>
      <c r="BH544" s="353"/>
      <c r="BI544" s="353"/>
      <c r="BJ544" s="353"/>
      <c r="BK544" s="353"/>
      <c r="BL544" s="353"/>
    </row>
    <row r="545" spans="1:64">
      <c r="A545" s="353"/>
      <c r="B545" s="353"/>
      <c r="C545" s="353"/>
      <c r="D545" s="353"/>
      <c r="E545" s="353"/>
      <c r="F545" s="353"/>
      <c r="G545" s="353"/>
      <c r="H545" s="353"/>
      <c r="I545" s="353"/>
      <c r="J545" s="353"/>
      <c r="K545" s="353"/>
      <c r="L545" s="353"/>
      <c r="M545" s="353"/>
      <c r="N545" s="353"/>
      <c r="O545" s="353"/>
      <c r="P545" s="353"/>
      <c r="Q545" s="353"/>
      <c r="R545" s="353"/>
      <c r="S545" s="353"/>
      <c r="T545" s="353"/>
      <c r="U545" s="353"/>
      <c r="V545" s="353"/>
      <c r="W545" s="353"/>
      <c r="X545" s="353"/>
      <c r="Y545" s="353"/>
      <c r="Z545" s="353"/>
      <c r="AA545" s="353"/>
      <c r="AB545" s="353"/>
      <c r="AC545" s="353"/>
      <c r="AD545" s="353"/>
      <c r="AE545" s="353"/>
      <c r="AF545" s="353"/>
      <c r="AG545" s="353"/>
      <c r="AH545" s="353"/>
      <c r="AI545" s="353"/>
      <c r="AJ545" s="353"/>
      <c r="AK545" s="353"/>
      <c r="AL545" s="353"/>
      <c r="AM545" s="353"/>
      <c r="AN545" s="353"/>
      <c r="AO545" s="353"/>
      <c r="AP545" s="353"/>
      <c r="AQ545" s="353"/>
      <c r="AR545" s="353"/>
      <c r="AS545" s="353"/>
      <c r="AT545" s="353"/>
      <c r="AU545" s="353"/>
      <c r="AV545" s="353"/>
      <c r="AW545" s="353"/>
      <c r="AX545" s="353"/>
      <c r="AY545" s="353"/>
      <c r="AZ545" s="353"/>
      <c r="BA545" s="353"/>
      <c r="BB545" s="353"/>
      <c r="BC545" s="353"/>
      <c r="BD545" s="353"/>
      <c r="BE545" s="353"/>
      <c r="BF545" s="353"/>
      <c r="BG545" s="353"/>
      <c r="BH545" s="353"/>
      <c r="BI545" s="353"/>
      <c r="BJ545" s="353"/>
      <c r="BK545" s="353"/>
      <c r="BL545" s="353"/>
    </row>
    <row r="546" spans="1:64" ht="15" thickBot="1">
      <c r="A546" s="373"/>
      <c r="B546" s="373"/>
      <c r="C546" s="353"/>
      <c r="D546" s="353"/>
      <c r="E546" s="353"/>
      <c r="F546" s="353"/>
      <c r="G546" s="353"/>
      <c r="H546" s="353"/>
      <c r="I546" s="353"/>
      <c r="J546" s="353"/>
      <c r="K546" s="353"/>
      <c r="L546" s="353"/>
      <c r="M546" s="353"/>
      <c r="N546" s="353"/>
      <c r="O546" s="353"/>
      <c r="P546" s="353"/>
      <c r="Q546" s="353"/>
      <c r="R546" s="353"/>
      <c r="S546" s="353"/>
      <c r="T546" s="353"/>
      <c r="U546" s="353"/>
      <c r="V546" s="353"/>
      <c r="W546" s="353"/>
      <c r="X546" s="353"/>
      <c r="Y546" s="353"/>
      <c r="Z546" s="353"/>
      <c r="AA546" s="353"/>
      <c r="AB546" s="353"/>
      <c r="AC546" s="353"/>
      <c r="AD546" s="353"/>
      <c r="AE546" s="353"/>
      <c r="AF546" s="353"/>
      <c r="AG546" s="353"/>
      <c r="AH546" s="353"/>
      <c r="AI546" s="353"/>
      <c r="AJ546" s="353"/>
      <c r="AK546" s="353"/>
      <c r="AL546" s="353"/>
      <c r="AM546" s="353"/>
      <c r="AN546" s="353"/>
      <c r="AO546" s="353"/>
      <c r="AP546" s="353"/>
      <c r="AQ546" s="353"/>
      <c r="AR546" s="353"/>
      <c r="AS546" s="353"/>
      <c r="AT546" s="353"/>
      <c r="AU546" s="353"/>
      <c r="AV546" s="353"/>
      <c r="AW546" s="353"/>
      <c r="AX546" s="353"/>
      <c r="AY546" s="353"/>
      <c r="AZ546" s="353"/>
      <c r="BA546" s="353"/>
      <c r="BB546" s="353"/>
      <c r="BC546" s="353"/>
      <c r="BD546" s="353"/>
      <c r="BE546" s="353"/>
      <c r="BF546" s="353"/>
      <c r="BG546" s="353"/>
      <c r="BH546" s="353"/>
      <c r="BI546" s="353"/>
      <c r="BJ546" s="353"/>
      <c r="BK546" s="353"/>
      <c r="BL546" s="353"/>
    </row>
    <row r="547" spans="1:64" ht="24.75" thickTop="1" thickBot="1">
      <c r="A547" s="366" t="s">
        <v>408</v>
      </c>
      <c r="B547" s="367"/>
      <c r="C547" s="358"/>
      <c r="D547" s="368"/>
      <c r="E547" s="358"/>
      <c r="F547" s="358"/>
      <c r="G547" s="358"/>
      <c r="H547" s="358"/>
      <c r="I547" s="358"/>
      <c r="J547" s="358"/>
      <c r="K547" s="358"/>
      <c r="L547" s="358"/>
      <c r="M547" s="358"/>
      <c r="N547" s="358"/>
      <c r="O547" s="358"/>
      <c r="P547" s="358"/>
      <c r="Q547" s="358"/>
      <c r="R547" s="358"/>
      <c r="S547" s="358"/>
      <c r="T547" s="358"/>
      <c r="U547" s="358"/>
      <c r="V547" s="358"/>
      <c r="W547" s="358"/>
      <c r="X547" s="358"/>
      <c r="Y547" s="358"/>
      <c r="Z547" s="358"/>
      <c r="AA547" s="358"/>
      <c r="AB547" s="358"/>
      <c r="AC547" s="358"/>
      <c r="AD547" s="358"/>
      <c r="AE547" s="358"/>
      <c r="AF547" s="358"/>
      <c r="AG547" s="358"/>
      <c r="AH547" s="358"/>
      <c r="AI547" s="358"/>
      <c r="AJ547" s="358"/>
      <c r="AK547" s="358"/>
      <c r="AL547" s="358"/>
      <c r="AM547" s="358"/>
      <c r="AN547" s="358"/>
      <c r="AO547" s="358"/>
      <c r="AP547" s="358"/>
      <c r="AQ547" s="358"/>
      <c r="AR547" s="358"/>
      <c r="AS547" s="358"/>
      <c r="AT547" s="358"/>
      <c r="AU547" s="358"/>
      <c r="AV547" s="358"/>
      <c r="AW547" s="353"/>
      <c r="AX547" s="353"/>
      <c r="AY547" s="353"/>
      <c r="AZ547" s="353"/>
      <c r="BA547" s="353"/>
      <c r="BB547" s="353"/>
      <c r="BC547" s="353"/>
      <c r="BD547" s="353"/>
      <c r="BE547" s="353"/>
      <c r="BF547" s="353"/>
      <c r="BG547" s="353"/>
      <c r="BH547" s="353"/>
      <c r="BI547" s="353"/>
      <c r="BJ547" s="353"/>
      <c r="BK547" s="353"/>
      <c r="BL547" s="353"/>
    </row>
    <row r="548" spans="1:64" ht="35.1" customHeight="1">
      <c r="A548" s="492" t="str">
        <f>IF(B549&gt;0,"Evt. P-nummer","")</f>
        <v/>
      </c>
      <c r="B548" s="512" t="s">
        <v>392</v>
      </c>
      <c r="C548" s="530" t="s">
        <v>15</v>
      </c>
      <c r="D548" s="531" t="s">
        <v>204</v>
      </c>
      <c r="E548" s="531" t="s">
        <v>113</v>
      </c>
      <c r="F548" s="532" t="s">
        <v>205</v>
      </c>
      <c r="G548" s="359"/>
      <c r="H548" s="359"/>
      <c r="I548" s="359"/>
      <c r="J548" s="359"/>
      <c r="K548" s="359"/>
      <c r="L548" s="359"/>
      <c r="M548" s="359"/>
      <c r="N548" s="359"/>
      <c r="O548" s="359"/>
      <c r="P548" s="359"/>
      <c r="Q548" s="359"/>
      <c r="R548" s="359"/>
      <c r="S548" s="359"/>
      <c r="T548" s="359"/>
      <c r="U548" s="359"/>
      <c r="V548" s="359"/>
      <c r="W548" s="359"/>
      <c r="X548" s="359"/>
      <c r="Y548" s="359"/>
      <c r="Z548" s="359"/>
      <c r="AA548" s="359"/>
      <c r="AB548" s="359"/>
      <c r="AC548" s="359"/>
      <c r="AD548" s="359"/>
      <c r="AE548" s="359"/>
      <c r="AF548" s="359"/>
      <c r="AG548" s="359"/>
      <c r="AH548" s="359"/>
      <c r="AI548" s="359"/>
      <c r="AJ548" s="359"/>
      <c r="AK548" s="359"/>
      <c r="AL548" s="359"/>
      <c r="AM548" s="359"/>
      <c r="AN548" s="359"/>
      <c r="AO548" s="359"/>
      <c r="AP548" s="359"/>
      <c r="AQ548" s="359"/>
      <c r="AR548" s="359"/>
      <c r="AS548" s="359"/>
      <c r="AT548" s="359"/>
      <c r="AU548" s="359"/>
      <c r="AV548" s="359"/>
      <c r="AW548" s="353"/>
      <c r="AX548" s="353"/>
      <c r="AY548" s="353"/>
      <c r="AZ548" s="353"/>
      <c r="BA548" s="353"/>
      <c r="BB548" s="353"/>
      <c r="BC548" s="353"/>
      <c r="BD548" s="353"/>
      <c r="BE548" s="353"/>
      <c r="BF548" s="353"/>
      <c r="BG548" s="353"/>
      <c r="BH548" s="353"/>
      <c r="BI548" s="353"/>
      <c r="BJ548" s="353"/>
      <c r="BK548" s="353"/>
      <c r="BL548" s="353"/>
    </row>
    <row r="549" spans="1:64" ht="35.1" customHeight="1" thickBot="1">
      <c r="A549" s="691"/>
      <c r="B549" s="692"/>
      <c r="C549" s="667"/>
      <c r="D549" s="668"/>
      <c r="E549" s="668"/>
      <c r="F549" s="669"/>
      <c r="G549" s="353"/>
      <c r="H549" s="353"/>
      <c r="I549" s="353"/>
      <c r="J549" s="353"/>
      <c r="K549" s="353"/>
      <c r="L549" s="353"/>
      <c r="M549" s="353"/>
      <c r="N549" s="353"/>
      <c r="O549" s="353"/>
      <c r="P549" s="353"/>
      <c r="Q549" s="353"/>
      <c r="R549" s="353"/>
      <c r="S549" s="353"/>
      <c r="T549" s="353"/>
      <c r="U549" s="353"/>
      <c r="V549" s="353"/>
      <c r="W549" s="353"/>
      <c r="X549" s="353"/>
      <c r="Y549" s="353"/>
      <c r="Z549" s="353"/>
      <c r="AA549" s="353"/>
      <c r="AB549" s="353"/>
      <c r="AC549" s="353"/>
      <c r="AD549" s="353"/>
      <c r="AE549" s="353"/>
      <c r="AF549" s="353"/>
      <c r="AG549" s="353"/>
      <c r="AH549" s="353"/>
      <c r="AI549" s="353"/>
      <c r="AJ549" s="353"/>
      <c r="AK549" s="353"/>
      <c r="AL549" s="353"/>
      <c r="AM549" s="353"/>
      <c r="AN549" s="353"/>
      <c r="AO549" s="353"/>
      <c r="AP549" s="353"/>
      <c r="AQ549" s="353"/>
      <c r="AR549" s="353"/>
      <c r="AS549" s="353"/>
      <c r="AT549" s="353"/>
      <c r="AU549" s="353"/>
      <c r="AV549" s="353"/>
      <c r="AW549" s="353"/>
      <c r="AX549" s="353"/>
      <c r="AY549" s="353"/>
      <c r="AZ549" s="353"/>
      <c r="BA549" s="353"/>
      <c r="BB549" s="353"/>
      <c r="BC549" s="353"/>
      <c r="BD549" s="353"/>
      <c r="BE549" s="353"/>
      <c r="BF549" s="353"/>
      <c r="BG549" s="353"/>
      <c r="BH549" s="353"/>
      <c r="BI549" s="353"/>
      <c r="BJ549" s="353"/>
      <c r="BK549" s="353"/>
      <c r="BL549" s="353"/>
    </row>
    <row r="550" spans="1:64" ht="35.1" customHeight="1">
      <c r="A550" s="528" t="s">
        <v>210</v>
      </c>
      <c r="B550" s="529" t="s">
        <v>406</v>
      </c>
      <c r="C550" s="750"/>
      <c r="D550" s="533" t="s">
        <v>401</v>
      </c>
      <c r="E550" s="533" t="str">
        <f>IF(D551="Ja","Privat finansiering","")</f>
        <v/>
      </c>
      <c r="F550" s="536" t="str">
        <f>IF(D551="Ja","Offentlig finansiering","")</f>
        <v/>
      </c>
      <c r="G550" s="353"/>
      <c r="H550" s="353"/>
      <c r="I550" s="353"/>
      <c r="J550" s="353"/>
      <c r="K550" s="353"/>
      <c r="L550" s="353"/>
      <c r="M550" s="353"/>
      <c r="N550" s="353"/>
      <c r="O550" s="353"/>
      <c r="P550" s="353"/>
      <c r="Q550" s="353"/>
      <c r="R550" s="353"/>
      <c r="S550" s="353"/>
      <c r="T550" s="353"/>
      <c r="U550" s="353"/>
      <c r="V550" s="353"/>
      <c r="W550" s="353"/>
      <c r="X550" s="353"/>
      <c r="Y550" s="353"/>
      <c r="Z550" s="353"/>
      <c r="AA550" s="353"/>
      <c r="AB550" s="353"/>
      <c r="AC550" s="353"/>
      <c r="AD550" s="353"/>
      <c r="AE550" s="353"/>
      <c r="AF550" s="353"/>
      <c r="AG550" s="353"/>
      <c r="AH550" s="353"/>
      <c r="AI550" s="353"/>
      <c r="AJ550" s="353"/>
      <c r="AK550" s="353"/>
      <c r="AL550" s="353"/>
      <c r="AM550" s="353"/>
      <c r="AN550" s="353"/>
      <c r="AO550" s="353"/>
      <c r="AP550" s="353"/>
      <c r="AQ550" s="353"/>
      <c r="AR550" s="353"/>
      <c r="AS550" s="353"/>
      <c r="AT550" s="353"/>
      <c r="AU550" s="353"/>
      <c r="AV550" s="353"/>
      <c r="AW550" s="353"/>
      <c r="AX550" s="353"/>
      <c r="AY550" s="353"/>
      <c r="AZ550" s="353"/>
      <c r="BA550" s="353"/>
      <c r="BB550" s="353"/>
      <c r="BC550" s="353"/>
      <c r="BD550" s="353"/>
      <c r="BE550" s="353"/>
      <c r="BF550" s="353"/>
      <c r="BG550" s="353"/>
      <c r="BH550" s="353"/>
      <c r="BI550" s="353"/>
      <c r="BJ550" s="353"/>
      <c r="BK550" s="353"/>
      <c r="BL550" s="353"/>
    </row>
    <row r="551" spans="1:64" ht="35.1" customHeight="1" thickBot="1">
      <c r="A551" s="335" t="s">
        <v>429</v>
      </c>
      <c r="B551" s="519" t="s">
        <v>429</v>
      </c>
      <c r="C551" s="751"/>
      <c r="D551" s="670"/>
      <c r="E551" s="685"/>
      <c r="F551" s="686"/>
      <c r="G551" s="353"/>
      <c r="H551" s="353"/>
      <c r="I551" s="353"/>
      <c r="J551" s="353"/>
      <c r="K551" s="353"/>
      <c r="L551" s="353"/>
      <c r="M551" s="353"/>
      <c r="N551" s="353"/>
      <c r="O551" s="353"/>
      <c r="P551" s="353"/>
      <c r="Q551" s="353"/>
      <c r="R551" s="353"/>
      <c r="S551" s="353"/>
      <c r="T551" s="353"/>
      <c r="U551" s="353"/>
      <c r="V551" s="353"/>
      <c r="W551" s="353"/>
      <c r="X551" s="353"/>
      <c r="Y551" s="353"/>
      <c r="Z551" s="353"/>
      <c r="AA551" s="353"/>
      <c r="AB551" s="353"/>
      <c r="AC551" s="353"/>
      <c r="AD551" s="353"/>
      <c r="AE551" s="353"/>
      <c r="AF551" s="353"/>
      <c r="AG551" s="353"/>
      <c r="AH551" s="353"/>
      <c r="AI551" s="353"/>
      <c r="AJ551" s="353"/>
      <c r="AK551" s="353"/>
      <c r="AL551" s="353"/>
      <c r="AM551" s="353"/>
      <c r="AN551" s="353"/>
      <c r="AO551" s="353"/>
      <c r="AP551" s="353"/>
      <c r="AQ551" s="353"/>
      <c r="AR551" s="353"/>
      <c r="AS551" s="353"/>
      <c r="AT551" s="353"/>
      <c r="AU551" s="353"/>
      <c r="AV551" s="353"/>
      <c r="AW551" s="353"/>
      <c r="AX551" s="353"/>
      <c r="AY551" s="353"/>
      <c r="AZ551" s="353"/>
      <c r="BA551" s="353"/>
      <c r="BB551" s="353"/>
      <c r="BC551" s="353"/>
      <c r="BD551" s="353"/>
      <c r="BE551" s="353"/>
      <c r="BF551" s="353"/>
      <c r="BG551" s="353"/>
      <c r="BH551" s="353"/>
      <c r="BI551" s="353"/>
      <c r="BJ551" s="353"/>
      <c r="BK551" s="353"/>
      <c r="BL551" s="353"/>
    </row>
    <row r="552" spans="1:64">
      <c r="A552" s="353"/>
      <c r="B552" s="353"/>
      <c r="C552" s="353"/>
      <c r="D552" s="353"/>
      <c r="E552" s="353"/>
      <c r="F552" s="353"/>
      <c r="G552" s="353"/>
      <c r="H552" s="353"/>
      <c r="I552" s="353"/>
      <c r="J552" s="353"/>
      <c r="K552" s="353"/>
      <c r="L552" s="353"/>
      <c r="M552" s="353"/>
      <c r="N552" s="353"/>
      <c r="O552" s="353"/>
      <c r="P552" s="353"/>
      <c r="Q552" s="353"/>
      <c r="R552" s="353"/>
      <c r="S552" s="353"/>
      <c r="T552" s="353"/>
      <c r="U552" s="353"/>
      <c r="V552" s="353"/>
      <c r="W552" s="353"/>
      <c r="X552" s="353"/>
      <c r="Y552" s="353"/>
      <c r="Z552" s="353"/>
      <c r="AA552" s="353"/>
      <c r="AB552" s="353"/>
      <c r="AC552" s="353"/>
      <c r="AD552" s="353"/>
      <c r="AE552" s="353"/>
      <c r="AF552" s="353"/>
      <c r="AG552" s="353"/>
      <c r="AH552" s="353"/>
      <c r="AI552" s="353"/>
      <c r="AJ552" s="353"/>
      <c r="AK552" s="353"/>
      <c r="AL552" s="353"/>
      <c r="AM552" s="353"/>
      <c r="AN552" s="353"/>
      <c r="AO552" s="353"/>
      <c r="AP552" s="353"/>
      <c r="AQ552" s="353"/>
      <c r="AR552" s="353"/>
      <c r="AS552" s="353"/>
      <c r="AT552" s="353"/>
      <c r="AU552" s="353"/>
      <c r="AV552" s="353"/>
      <c r="AW552" s="353"/>
      <c r="AX552" s="353"/>
      <c r="AY552" s="353"/>
      <c r="AZ552" s="353"/>
      <c r="BA552" s="353"/>
      <c r="BB552" s="353"/>
      <c r="BC552" s="353"/>
      <c r="BD552" s="353"/>
      <c r="BE552" s="353"/>
      <c r="BF552" s="353"/>
      <c r="BG552" s="353"/>
      <c r="BH552" s="353"/>
      <c r="BI552" s="353"/>
      <c r="BJ552" s="353"/>
      <c r="BK552" s="353"/>
      <c r="BL552" s="353"/>
    </row>
    <row r="553" spans="1:64" ht="16.5" thickBot="1">
      <c r="A553" s="354" t="s">
        <v>431</v>
      </c>
      <c r="B553" s="354" t="s">
        <v>203</v>
      </c>
      <c r="C553" s="372" t="s">
        <v>123</v>
      </c>
      <c r="D553" s="370" t="s">
        <v>127</v>
      </c>
      <c r="E553" s="370" t="s">
        <v>128</v>
      </c>
      <c r="F553" s="370" t="s">
        <v>129</v>
      </c>
      <c r="G553" s="370" t="s">
        <v>130</v>
      </c>
      <c r="H553" s="370" t="s">
        <v>131</v>
      </c>
      <c r="I553" s="370" t="s">
        <v>132</v>
      </c>
      <c r="J553" s="370" t="s">
        <v>133</v>
      </c>
      <c r="K553" s="370" t="s">
        <v>134</v>
      </c>
      <c r="L553" s="370" t="s">
        <v>135</v>
      </c>
      <c r="M553" s="370" t="s">
        <v>136</v>
      </c>
      <c r="N553" s="370" t="s">
        <v>137</v>
      </c>
      <c r="O553" s="370" t="s">
        <v>138</v>
      </c>
      <c r="P553" s="370" t="s">
        <v>139</v>
      </c>
      <c r="Q553" s="370" t="s">
        <v>140</v>
      </c>
      <c r="R553" s="370" t="s">
        <v>141</v>
      </c>
      <c r="S553" s="370" t="s">
        <v>142</v>
      </c>
      <c r="T553" s="370" t="s">
        <v>143</v>
      </c>
      <c r="U553" s="370" t="s">
        <v>144</v>
      </c>
      <c r="V553" s="370" t="s">
        <v>145</v>
      </c>
      <c r="W553" s="370" t="s">
        <v>146</v>
      </c>
      <c r="X553" s="370" t="s">
        <v>147</v>
      </c>
      <c r="Y553" s="370" t="s">
        <v>148</v>
      </c>
      <c r="Z553" s="404" t="s">
        <v>155</v>
      </c>
      <c r="AA553" s="353"/>
      <c r="AB553" s="353"/>
      <c r="AC553" s="353"/>
      <c r="AD553" s="353"/>
      <c r="AE553" s="353"/>
      <c r="AF553" s="353"/>
      <c r="AG553" s="353"/>
      <c r="AH553" s="353"/>
      <c r="AI553" s="353"/>
      <c r="AJ553" s="353"/>
      <c r="AK553" s="353"/>
      <c r="AL553" s="353"/>
      <c r="AM553" s="353"/>
      <c r="AN553" s="353"/>
      <c r="AO553" s="353"/>
      <c r="AP553" s="353"/>
      <c r="AQ553" s="353"/>
      <c r="AR553" s="353"/>
      <c r="AS553" s="353"/>
      <c r="AT553" s="353"/>
      <c r="AU553" s="353"/>
      <c r="AV553" s="353"/>
      <c r="AW553" s="353"/>
      <c r="AX553" s="353"/>
      <c r="AY553" s="353"/>
      <c r="AZ553" s="353"/>
      <c r="BA553" s="353"/>
      <c r="BB553" s="353"/>
      <c r="BC553" s="353"/>
      <c r="BD553" s="353"/>
      <c r="BE553" s="353"/>
      <c r="BF553" s="353"/>
      <c r="BG553" s="353"/>
      <c r="BH553" s="353"/>
      <c r="BI553" s="353"/>
      <c r="BJ553" s="353"/>
      <c r="BK553" s="353"/>
      <c r="BL553" s="353"/>
    </row>
    <row r="554" spans="1:64" ht="50.1" customHeight="1">
      <c r="A554" s="736" t="s">
        <v>54</v>
      </c>
      <c r="B554" s="262"/>
      <c r="C554" s="46" t="s">
        <v>124</v>
      </c>
      <c r="D554" s="693"/>
      <c r="E554" s="693"/>
      <c r="F554" s="693"/>
      <c r="G554" s="693"/>
      <c r="H554" s="693"/>
      <c r="I554" s="693"/>
      <c r="J554" s="693"/>
      <c r="K554" s="693"/>
      <c r="L554" s="693"/>
      <c r="M554" s="693"/>
      <c r="N554" s="693"/>
      <c r="O554" s="693"/>
      <c r="P554" s="693"/>
      <c r="Q554" s="693"/>
      <c r="R554" s="693"/>
      <c r="S554" s="693"/>
      <c r="T554" s="693"/>
      <c r="U554" s="693"/>
      <c r="V554" s="693"/>
      <c r="W554" s="693"/>
      <c r="X554" s="693"/>
      <c r="Y554" s="693"/>
      <c r="Z554" s="694"/>
      <c r="AA554" s="695"/>
      <c r="AB554" s="695"/>
      <c r="AC554" s="695"/>
      <c r="AD554" s="695"/>
      <c r="AE554" s="695"/>
      <c r="AF554" s="695"/>
      <c r="AG554" s="695"/>
      <c r="AH554" s="695"/>
      <c r="AI554" s="695"/>
      <c r="AJ554" s="695"/>
      <c r="AK554" s="695"/>
      <c r="AL554" s="695"/>
      <c r="AM554" s="695"/>
      <c r="AN554" s="695"/>
      <c r="AO554" s="695"/>
      <c r="AP554" s="695"/>
      <c r="AQ554" s="695"/>
      <c r="AR554" s="695"/>
      <c r="AS554" s="695"/>
      <c r="AT554" s="695"/>
      <c r="AU554" s="695"/>
      <c r="AV554" s="696"/>
      <c r="AW554" s="353"/>
      <c r="AX554" s="353"/>
      <c r="AY554" s="353"/>
      <c r="AZ554" s="353"/>
      <c r="BA554" s="353"/>
      <c r="BB554" s="353"/>
      <c r="BC554" s="353"/>
      <c r="BD554" s="353"/>
      <c r="BE554" s="353"/>
      <c r="BF554" s="353"/>
      <c r="BG554" s="353"/>
      <c r="BH554" s="353"/>
      <c r="BI554" s="353"/>
      <c r="BJ554" s="353"/>
      <c r="BK554" s="353"/>
      <c r="BL554" s="353"/>
    </row>
    <row r="555" spans="1:64" ht="14.45" customHeight="1">
      <c r="A555" s="738"/>
      <c r="B555" s="255"/>
      <c r="C555" s="37" t="s">
        <v>125</v>
      </c>
      <c r="D555" s="697"/>
      <c r="E555" s="697"/>
      <c r="F555" s="697"/>
      <c r="G555" s="697"/>
      <c r="H555" s="697"/>
      <c r="I555" s="697"/>
      <c r="J555" s="697"/>
      <c r="K555" s="697"/>
      <c r="L555" s="697"/>
      <c r="M555" s="697"/>
      <c r="N555" s="697"/>
      <c r="O555" s="697"/>
      <c r="P555" s="697"/>
      <c r="Q555" s="697"/>
      <c r="R555" s="697"/>
      <c r="S555" s="697"/>
      <c r="T555" s="697"/>
      <c r="U555" s="697"/>
      <c r="V555" s="697"/>
      <c r="W555" s="697"/>
      <c r="X555" s="697"/>
      <c r="Y555" s="697"/>
      <c r="Z555" s="698"/>
      <c r="AA555" s="699"/>
      <c r="AB555" s="699"/>
      <c r="AC555" s="699"/>
      <c r="AD555" s="699"/>
      <c r="AE555" s="699"/>
      <c r="AF555" s="699"/>
      <c r="AG555" s="699"/>
      <c r="AH555" s="699"/>
      <c r="AI555" s="699"/>
      <c r="AJ555" s="699"/>
      <c r="AK555" s="699"/>
      <c r="AL555" s="699"/>
      <c r="AM555" s="699"/>
      <c r="AN555" s="699"/>
      <c r="AO555" s="699"/>
      <c r="AP555" s="699"/>
      <c r="AQ555" s="699"/>
      <c r="AR555" s="699"/>
      <c r="AS555" s="699"/>
      <c r="AT555" s="699"/>
      <c r="AU555" s="699"/>
      <c r="AV555" s="700"/>
      <c r="AW555" s="353"/>
      <c r="AX555" s="353"/>
      <c r="AY555" s="353"/>
      <c r="AZ555" s="353"/>
      <c r="BA555" s="353"/>
      <c r="BB555" s="353"/>
      <c r="BC555" s="353"/>
      <c r="BD555" s="353"/>
      <c r="BE555" s="353"/>
      <c r="BF555" s="353"/>
      <c r="BG555" s="353"/>
      <c r="BH555" s="353"/>
      <c r="BI555" s="353"/>
      <c r="BJ555" s="353"/>
      <c r="BK555" s="353"/>
      <c r="BL555" s="353"/>
    </row>
    <row r="556" spans="1:64" ht="14.45" customHeight="1" thickBot="1">
      <c r="A556" s="738"/>
      <c r="B556" s="256" t="s">
        <v>156</v>
      </c>
      <c r="C556" s="37" t="s">
        <v>9</v>
      </c>
      <c r="D556" s="697"/>
      <c r="E556" s="697"/>
      <c r="F556" s="697"/>
      <c r="G556" s="697"/>
      <c r="H556" s="697"/>
      <c r="I556" s="697"/>
      <c r="J556" s="697"/>
      <c r="K556" s="697"/>
      <c r="L556" s="697"/>
      <c r="M556" s="697"/>
      <c r="N556" s="697"/>
      <c r="O556" s="697"/>
      <c r="P556" s="697"/>
      <c r="Q556" s="697"/>
      <c r="R556" s="697"/>
      <c r="S556" s="697"/>
      <c r="T556" s="697"/>
      <c r="U556" s="697"/>
      <c r="V556" s="697"/>
      <c r="W556" s="697"/>
      <c r="X556" s="697"/>
      <c r="Y556" s="697"/>
      <c r="Z556" s="698"/>
      <c r="AA556" s="699"/>
      <c r="AB556" s="699"/>
      <c r="AC556" s="699"/>
      <c r="AD556" s="699"/>
      <c r="AE556" s="699"/>
      <c r="AF556" s="699"/>
      <c r="AG556" s="699"/>
      <c r="AH556" s="699"/>
      <c r="AI556" s="699"/>
      <c r="AJ556" s="699"/>
      <c r="AK556" s="699"/>
      <c r="AL556" s="699"/>
      <c r="AM556" s="699"/>
      <c r="AN556" s="699"/>
      <c r="AO556" s="699"/>
      <c r="AP556" s="699"/>
      <c r="AQ556" s="699"/>
      <c r="AR556" s="699"/>
      <c r="AS556" s="699"/>
      <c r="AT556" s="699"/>
      <c r="AU556" s="699"/>
      <c r="AV556" s="700"/>
      <c r="AW556" s="353"/>
      <c r="AX556" s="353"/>
      <c r="AY556" s="353"/>
      <c r="AZ556" s="353"/>
      <c r="BA556" s="353"/>
      <c r="BB556" s="353"/>
      <c r="BC556" s="353"/>
      <c r="BD556" s="353"/>
      <c r="BE556" s="353"/>
      <c r="BF556" s="353"/>
      <c r="BG556" s="353"/>
      <c r="BH556" s="353"/>
      <c r="BI556" s="353"/>
      <c r="BJ556" s="353"/>
      <c r="BK556" s="353"/>
      <c r="BL556" s="353"/>
    </row>
    <row r="557" spans="1:64" ht="14.45" customHeight="1" thickBot="1">
      <c r="A557" s="737"/>
      <c r="B557" s="257">
        <v>0</v>
      </c>
      <c r="C557" s="38" t="s">
        <v>126</v>
      </c>
      <c r="D557" s="52" t="str">
        <f>IF(D555*D556=0,"",(D555*D556))</f>
        <v/>
      </c>
      <c r="E557" s="52" t="str">
        <f>IF(E555*E556=0,"",(E555*E556))</f>
        <v/>
      </c>
      <c r="F557" s="52" t="str">
        <f>IF(F555*F556=0,"",(F555*F556))</f>
        <v/>
      </c>
      <c r="G557" s="52" t="str">
        <f>IF(G555*G556=0,"",(G555*G556))</f>
        <v/>
      </c>
      <c r="H557" s="52" t="str">
        <f t="shared" ref="H557:AV557" si="36">IF(H555*H556=0,"",(H555*H556))</f>
        <v/>
      </c>
      <c r="I557" s="52" t="str">
        <f t="shared" si="36"/>
        <v/>
      </c>
      <c r="J557" s="52" t="str">
        <f t="shared" si="36"/>
        <v/>
      </c>
      <c r="K557" s="52" t="str">
        <f t="shared" si="36"/>
        <v/>
      </c>
      <c r="L557" s="52" t="str">
        <f t="shared" si="36"/>
        <v/>
      </c>
      <c r="M557" s="52" t="str">
        <f t="shared" si="36"/>
        <v/>
      </c>
      <c r="N557" s="52" t="str">
        <f t="shared" si="36"/>
        <v/>
      </c>
      <c r="O557" s="52" t="str">
        <f t="shared" si="36"/>
        <v/>
      </c>
      <c r="P557" s="52" t="str">
        <f t="shared" si="36"/>
        <v/>
      </c>
      <c r="Q557" s="52" t="str">
        <f t="shared" si="36"/>
        <v/>
      </c>
      <c r="R557" s="52" t="str">
        <f t="shared" si="36"/>
        <v/>
      </c>
      <c r="S557" s="52" t="str">
        <f t="shared" si="36"/>
        <v/>
      </c>
      <c r="T557" s="52" t="str">
        <f t="shared" si="36"/>
        <v/>
      </c>
      <c r="U557" s="52" t="str">
        <f t="shared" si="36"/>
        <v/>
      </c>
      <c r="V557" s="52" t="str">
        <f t="shared" si="36"/>
        <v/>
      </c>
      <c r="W557" s="52" t="str">
        <f t="shared" si="36"/>
        <v/>
      </c>
      <c r="X557" s="52" t="str">
        <f t="shared" si="36"/>
        <v/>
      </c>
      <c r="Y557" s="52" t="str">
        <f t="shared" si="36"/>
        <v/>
      </c>
      <c r="Z557" s="65" t="str">
        <f t="shared" si="36"/>
        <v/>
      </c>
      <c r="AA557" s="66" t="str">
        <f t="shared" si="36"/>
        <v/>
      </c>
      <c r="AB557" s="66" t="str">
        <f t="shared" si="36"/>
        <v/>
      </c>
      <c r="AC557" s="66" t="str">
        <f t="shared" si="36"/>
        <v/>
      </c>
      <c r="AD557" s="66" t="str">
        <f t="shared" si="36"/>
        <v/>
      </c>
      <c r="AE557" s="66" t="str">
        <f t="shared" si="36"/>
        <v/>
      </c>
      <c r="AF557" s="66" t="str">
        <f t="shared" si="36"/>
        <v/>
      </c>
      <c r="AG557" s="66" t="str">
        <f t="shared" si="36"/>
        <v/>
      </c>
      <c r="AH557" s="66" t="str">
        <f t="shared" si="36"/>
        <v/>
      </c>
      <c r="AI557" s="66" t="str">
        <f t="shared" si="36"/>
        <v/>
      </c>
      <c r="AJ557" s="66" t="str">
        <f t="shared" si="36"/>
        <v/>
      </c>
      <c r="AK557" s="66" t="str">
        <f t="shared" si="36"/>
        <v/>
      </c>
      <c r="AL557" s="66" t="str">
        <f t="shared" si="36"/>
        <v/>
      </c>
      <c r="AM557" s="66" t="str">
        <f t="shared" si="36"/>
        <v/>
      </c>
      <c r="AN557" s="66" t="str">
        <f t="shared" si="36"/>
        <v/>
      </c>
      <c r="AO557" s="66" t="str">
        <f t="shared" si="36"/>
        <v/>
      </c>
      <c r="AP557" s="66" t="str">
        <f t="shared" si="36"/>
        <v/>
      </c>
      <c r="AQ557" s="66" t="str">
        <f t="shared" si="36"/>
        <v/>
      </c>
      <c r="AR557" s="66" t="str">
        <f t="shared" si="36"/>
        <v/>
      </c>
      <c r="AS557" s="66" t="str">
        <f t="shared" si="36"/>
        <v/>
      </c>
      <c r="AT557" s="66" t="str">
        <f t="shared" si="36"/>
        <v/>
      </c>
      <c r="AU557" s="66" t="str">
        <f t="shared" si="36"/>
        <v/>
      </c>
      <c r="AV557" s="67" t="str">
        <f t="shared" si="36"/>
        <v/>
      </c>
      <c r="AW557" s="353"/>
      <c r="AX557" s="353"/>
      <c r="AY557" s="353"/>
      <c r="AZ557" s="353"/>
      <c r="BA557" s="353"/>
      <c r="BB557" s="353"/>
      <c r="BC557" s="353"/>
      <c r="BD557" s="353"/>
      <c r="BE557" s="353"/>
      <c r="BF557" s="353"/>
      <c r="BG557" s="353"/>
      <c r="BH557" s="353"/>
      <c r="BI557" s="353"/>
      <c r="BJ557" s="353"/>
      <c r="BK557" s="353"/>
      <c r="BL557" s="353"/>
    </row>
    <row r="558" spans="1:64" ht="50.1" customHeight="1">
      <c r="A558" s="738" t="s">
        <v>3</v>
      </c>
      <c r="B558" s="258"/>
      <c r="C558" s="41" t="s">
        <v>124</v>
      </c>
      <c r="D558" s="701"/>
      <c r="E558" s="702"/>
      <c r="F558" s="702"/>
      <c r="G558" s="702"/>
      <c r="H558" s="702"/>
      <c r="I558" s="702"/>
      <c r="J558" s="702"/>
      <c r="K558" s="702"/>
      <c r="L558" s="702"/>
      <c r="M558" s="702"/>
      <c r="N558" s="702"/>
      <c r="O558" s="702"/>
      <c r="P558" s="702"/>
      <c r="Q558" s="702"/>
      <c r="R558" s="702"/>
      <c r="S558" s="702"/>
      <c r="T558" s="702"/>
      <c r="U558" s="702"/>
      <c r="V558" s="702"/>
      <c r="W558" s="702"/>
      <c r="X558" s="702"/>
      <c r="Y558" s="702"/>
      <c r="Z558" s="698"/>
      <c r="AA558" s="699"/>
      <c r="AB558" s="699"/>
      <c r="AC558" s="699"/>
      <c r="AD558" s="699"/>
      <c r="AE558" s="699"/>
      <c r="AF558" s="699"/>
      <c r="AG558" s="699"/>
      <c r="AH558" s="699"/>
      <c r="AI558" s="699"/>
      <c r="AJ558" s="699"/>
      <c r="AK558" s="699"/>
      <c r="AL558" s="699"/>
      <c r="AM558" s="699"/>
      <c r="AN558" s="699"/>
      <c r="AO558" s="699"/>
      <c r="AP558" s="699"/>
      <c r="AQ558" s="699"/>
      <c r="AR558" s="699"/>
      <c r="AS558" s="699"/>
      <c r="AT558" s="699"/>
      <c r="AU558" s="699"/>
      <c r="AV558" s="700"/>
      <c r="AW558" s="353"/>
      <c r="AX558" s="353"/>
      <c r="AY558" s="353"/>
      <c r="AZ558" s="353"/>
      <c r="BA558" s="353"/>
      <c r="BB558" s="353"/>
      <c r="BC558" s="353"/>
      <c r="BD558" s="353"/>
      <c r="BE558" s="353"/>
      <c r="BF558" s="353"/>
      <c r="BG558" s="353"/>
      <c r="BH558" s="353"/>
      <c r="BI558" s="353"/>
      <c r="BJ558" s="353"/>
      <c r="BK558" s="353"/>
      <c r="BL558" s="353"/>
    </row>
    <row r="559" spans="1:64" ht="14.45" customHeight="1">
      <c r="A559" s="738"/>
      <c r="B559" s="259"/>
      <c r="C559" s="37" t="s">
        <v>125</v>
      </c>
      <c r="D559" s="697"/>
      <c r="E559" s="697"/>
      <c r="F559" s="697"/>
      <c r="G559" s="697"/>
      <c r="H559" s="697"/>
      <c r="I559" s="697"/>
      <c r="J559" s="697"/>
      <c r="K559" s="697"/>
      <c r="L559" s="697"/>
      <c r="M559" s="697"/>
      <c r="N559" s="697"/>
      <c r="O559" s="697"/>
      <c r="P559" s="697"/>
      <c r="Q559" s="697"/>
      <c r="R559" s="697"/>
      <c r="S559" s="697"/>
      <c r="T559" s="697"/>
      <c r="U559" s="697"/>
      <c r="V559" s="697"/>
      <c r="W559" s="697"/>
      <c r="X559" s="697"/>
      <c r="Y559" s="697"/>
      <c r="Z559" s="698"/>
      <c r="AA559" s="699"/>
      <c r="AB559" s="699"/>
      <c r="AC559" s="699"/>
      <c r="AD559" s="699"/>
      <c r="AE559" s="699"/>
      <c r="AF559" s="699"/>
      <c r="AG559" s="699"/>
      <c r="AH559" s="699"/>
      <c r="AI559" s="699"/>
      <c r="AJ559" s="699"/>
      <c r="AK559" s="699"/>
      <c r="AL559" s="699"/>
      <c r="AM559" s="699"/>
      <c r="AN559" s="699"/>
      <c r="AO559" s="699"/>
      <c r="AP559" s="699"/>
      <c r="AQ559" s="699"/>
      <c r="AR559" s="699"/>
      <c r="AS559" s="699"/>
      <c r="AT559" s="699"/>
      <c r="AU559" s="699"/>
      <c r="AV559" s="700"/>
      <c r="AW559" s="353"/>
      <c r="AX559" s="353"/>
      <c r="AY559" s="353"/>
      <c r="AZ559" s="353"/>
      <c r="BA559" s="353"/>
      <c r="BB559" s="353"/>
      <c r="BC559" s="353"/>
      <c r="BD559" s="353"/>
      <c r="BE559" s="353"/>
      <c r="BF559" s="353"/>
      <c r="BG559" s="353"/>
      <c r="BH559" s="353"/>
      <c r="BI559" s="353"/>
      <c r="BJ559" s="353"/>
      <c r="BK559" s="353"/>
      <c r="BL559" s="353"/>
    </row>
    <row r="560" spans="1:64" ht="14.45" customHeight="1">
      <c r="A560" s="738"/>
      <c r="B560" s="259"/>
      <c r="C560" s="37" t="s">
        <v>9</v>
      </c>
      <c r="D560" s="697"/>
      <c r="E560" s="697"/>
      <c r="F560" s="697"/>
      <c r="G560" s="697"/>
      <c r="H560" s="697"/>
      <c r="I560" s="697"/>
      <c r="J560" s="697"/>
      <c r="K560" s="697"/>
      <c r="L560" s="697"/>
      <c r="M560" s="697"/>
      <c r="N560" s="697"/>
      <c r="O560" s="697"/>
      <c r="P560" s="697"/>
      <c r="Q560" s="697"/>
      <c r="R560" s="697"/>
      <c r="S560" s="697"/>
      <c r="T560" s="697"/>
      <c r="U560" s="697"/>
      <c r="V560" s="697"/>
      <c r="W560" s="697"/>
      <c r="X560" s="697"/>
      <c r="Y560" s="697"/>
      <c r="Z560" s="698"/>
      <c r="AA560" s="699"/>
      <c r="AB560" s="699"/>
      <c r="AC560" s="699"/>
      <c r="AD560" s="699"/>
      <c r="AE560" s="699"/>
      <c r="AF560" s="699"/>
      <c r="AG560" s="699"/>
      <c r="AH560" s="699"/>
      <c r="AI560" s="699"/>
      <c r="AJ560" s="699"/>
      <c r="AK560" s="699"/>
      <c r="AL560" s="699"/>
      <c r="AM560" s="699"/>
      <c r="AN560" s="699"/>
      <c r="AO560" s="699"/>
      <c r="AP560" s="699"/>
      <c r="AQ560" s="699"/>
      <c r="AR560" s="699"/>
      <c r="AS560" s="699"/>
      <c r="AT560" s="699"/>
      <c r="AU560" s="699"/>
      <c r="AV560" s="700"/>
      <c r="AW560" s="353"/>
      <c r="AX560" s="353"/>
      <c r="AY560" s="353"/>
      <c r="AZ560" s="353"/>
      <c r="BA560" s="353"/>
      <c r="BB560" s="353"/>
      <c r="BC560" s="353"/>
      <c r="BD560" s="353"/>
      <c r="BE560" s="353"/>
      <c r="BF560" s="353"/>
      <c r="BG560" s="353"/>
      <c r="BH560" s="353"/>
      <c r="BI560" s="353"/>
      <c r="BJ560" s="353"/>
      <c r="BK560" s="353"/>
      <c r="BL560" s="353"/>
    </row>
    <row r="561" spans="1:64" ht="14.45" customHeight="1" thickBot="1">
      <c r="A561" s="738"/>
      <c r="B561" s="260">
        <v>0</v>
      </c>
      <c r="C561" s="40" t="s">
        <v>126</v>
      </c>
      <c r="D561" s="51" t="str">
        <f t="shared" ref="D561:AV561" si="37">IF(D559*D560=0,"",(D559*D560))</f>
        <v/>
      </c>
      <c r="E561" s="51" t="str">
        <f t="shared" si="37"/>
        <v/>
      </c>
      <c r="F561" s="51" t="str">
        <f t="shared" si="37"/>
        <v/>
      </c>
      <c r="G561" s="51" t="str">
        <f t="shared" si="37"/>
        <v/>
      </c>
      <c r="H561" s="51" t="str">
        <f t="shared" si="37"/>
        <v/>
      </c>
      <c r="I561" s="51" t="str">
        <f t="shared" si="37"/>
        <v/>
      </c>
      <c r="J561" s="51" t="str">
        <f t="shared" si="37"/>
        <v/>
      </c>
      <c r="K561" s="51" t="str">
        <f t="shared" si="37"/>
        <v/>
      </c>
      <c r="L561" s="51" t="str">
        <f t="shared" si="37"/>
        <v/>
      </c>
      <c r="M561" s="51" t="str">
        <f t="shared" si="37"/>
        <v/>
      </c>
      <c r="N561" s="51" t="str">
        <f t="shared" si="37"/>
        <v/>
      </c>
      <c r="O561" s="51" t="str">
        <f t="shared" si="37"/>
        <v/>
      </c>
      <c r="P561" s="51" t="str">
        <f t="shared" si="37"/>
        <v/>
      </c>
      <c r="Q561" s="51" t="str">
        <f t="shared" si="37"/>
        <v/>
      </c>
      <c r="R561" s="51" t="str">
        <f t="shared" si="37"/>
        <v/>
      </c>
      <c r="S561" s="51" t="str">
        <f t="shared" si="37"/>
        <v/>
      </c>
      <c r="T561" s="51" t="str">
        <f t="shared" si="37"/>
        <v/>
      </c>
      <c r="U561" s="51" t="str">
        <f t="shared" si="37"/>
        <v/>
      </c>
      <c r="V561" s="51" t="str">
        <f t="shared" si="37"/>
        <v/>
      </c>
      <c r="W561" s="51" t="str">
        <f t="shared" si="37"/>
        <v/>
      </c>
      <c r="X561" s="51" t="str">
        <f t="shared" si="37"/>
        <v/>
      </c>
      <c r="Y561" s="51" t="str">
        <f t="shared" si="37"/>
        <v/>
      </c>
      <c r="Z561" s="65" t="str">
        <f t="shared" si="37"/>
        <v/>
      </c>
      <c r="AA561" s="66" t="str">
        <f t="shared" si="37"/>
        <v/>
      </c>
      <c r="AB561" s="66" t="str">
        <f t="shared" si="37"/>
        <v/>
      </c>
      <c r="AC561" s="66" t="str">
        <f t="shared" si="37"/>
        <v/>
      </c>
      <c r="AD561" s="66" t="str">
        <f t="shared" si="37"/>
        <v/>
      </c>
      <c r="AE561" s="66" t="str">
        <f t="shared" si="37"/>
        <v/>
      </c>
      <c r="AF561" s="66" t="str">
        <f t="shared" si="37"/>
        <v/>
      </c>
      <c r="AG561" s="66" t="str">
        <f t="shared" si="37"/>
        <v/>
      </c>
      <c r="AH561" s="66" t="str">
        <f t="shared" si="37"/>
        <v/>
      </c>
      <c r="AI561" s="66" t="str">
        <f t="shared" si="37"/>
        <v/>
      </c>
      <c r="AJ561" s="66" t="str">
        <f t="shared" si="37"/>
        <v/>
      </c>
      <c r="AK561" s="66" t="str">
        <f t="shared" si="37"/>
        <v/>
      </c>
      <c r="AL561" s="66" t="str">
        <f t="shared" si="37"/>
        <v/>
      </c>
      <c r="AM561" s="66" t="str">
        <f t="shared" si="37"/>
        <v/>
      </c>
      <c r="AN561" s="66" t="str">
        <f t="shared" si="37"/>
        <v/>
      </c>
      <c r="AO561" s="66" t="str">
        <f t="shared" si="37"/>
        <v/>
      </c>
      <c r="AP561" s="66" t="str">
        <f t="shared" si="37"/>
        <v/>
      </c>
      <c r="AQ561" s="66" t="str">
        <f t="shared" si="37"/>
        <v/>
      </c>
      <c r="AR561" s="66" t="str">
        <f t="shared" si="37"/>
        <v/>
      </c>
      <c r="AS561" s="66" t="str">
        <f t="shared" si="37"/>
        <v/>
      </c>
      <c r="AT561" s="66" t="str">
        <f t="shared" si="37"/>
        <v/>
      </c>
      <c r="AU561" s="66" t="str">
        <f t="shared" si="37"/>
        <v/>
      </c>
      <c r="AV561" s="67" t="str">
        <f t="shared" si="37"/>
        <v/>
      </c>
      <c r="AW561" s="353"/>
      <c r="AX561" s="353"/>
      <c r="AY561" s="353"/>
      <c r="AZ561" s="353"/>
      <c r="BA561" s="353"/>
      <c r="BB561" s="353"/>
      <c r="BC561" s="353"/>
      <c r="BD561" s="353"/>
      <c r="BE561" s="353"/>
      <c r="BF561" s="353"/>
      <c r="BG561" s="353"/>
      <c r="BH561" s="353"/>
      <c r="BI561" s="353"/>
      <c r="BJ561" s="353"/>
      <c r="BK561" s="353"/>
      <c r="BL561" s="353"/>
    </row>
    <row r="562" spans="1:64" ht="50.1" customHeight="1" thickBot="1">
      <c r="A562" s="735" t="s">
        <v>56</v>
      </c>
      <c r="B562" s="258"/>
      <c r="C562" s="39" t="s">
        <v>124</v>
      </c>
      <c r="D562" s="693"/>
      <c r="E562" s="693"/>
      <c r="F562" s="693"/>
      <c r="G562" s="693"/>
      <c r="H562" s="693"/>
      <c r="I562" s="693"/>
      <c r="J562" s="693"/>
      <c r="K562" s="693"/>
      <c r="L562" s="693"/>
      <c r="M562" s="693"/>
      <c r="N562" s="693"/>
      <c r="O562" s="693"/>
      <c r="P562" s="693"/>
      <c r="Q562" s="693"/>
      <c r="R562" s="693"/>
      <c r="S562" s="693"/>
      <c r="T562" s="693"/>
      <c r="U562" s="693"/>
      <c r="V562" s="693"/>
      <c r="W562" s="693"/>
      <c r="X562" s="693"/>
      <c r="Y562" s="693"/>
      <c r="Z562" s="698"/>
      <c r="AA562" s="699"/>
      <c r="AB562" s="699"/>
      <c r="AC562" s="699"/>
      <c r="AD562" s="699"/>
      <c r="AE562" s="699"/>
      <c r="AF562" s="699"/>
      <c r="AG562" s="699"/>
      <c r="AH562" s="699"/>
      <c r="AI562" s="699"/>
      <c r="AJ562" s="699"/>
      <c r="AK562" s="699"/>
      <c r="AL562" s="699"/>
      <c r="AM562" s="699"/>
      <c r="AN562" s="699"/>
      <c r="AO562" s="699"/>
      <c r="AP562" s="699"/>
      <c r="AQ562" s="699"/>
      <c r="AR562" s="699"/>
      <c r="AS562" s="699"/>
      <c r="AT562" s="699"/>
      <c r="AU562" s="699"/>
      <c r="AV562" s="700"/>
      <c r="AW562" s="353"/>
      <c r="AX562" s="353"/>
      <c r="AY562" s="353"/>
      <c r="AZ562" s="353"/>
      <c r="BA562" s="353"/>
      <c r="BB562" s="353"/>
      <c r="BC562" s="353"/>
      <c r="BD562" s="353"/>
      <c r="BE562" s="353"/>
      <c r="BF562" s="353"/>
      <c r="BG562" s="353"/>
      <c r="BH562" s="353"/>
      <c r="BI562" s="353"/>
      <c r="BJ562" s="353"/>
      <c r="BK562" s="353"/>
      <c r="BL562" s="353"/>
    </row>
    <row r="563" spans="1:64" ht="14.45" customHeight="1" thickBot="1">
      <c r="A563" s="735"/>
      <c r="B563" s="261">
        <v>0</v>
      </c>
      <c r="C563" s="38" t="s">
        <v>126</v>
      </c>
      <c r="D563" s="703"/>
      <c r="E563" s="703"/>
      <c r="F563" s="703"/>
      <c r="G563" s="703"/>
      <c r="H563" s="703"/>
      <c r="I563" s="703"/>
      <c r="J563" s="703"/>
      <c r="K563" s="703"/>
      <c r="L563" s="703"/>
      <c r="M563" s="703"/>
      <c r="N563" s="703"/>
      <c r="O563" s="703"/>
      <c r="P563" s="703"/>
      <c r="Q563" s="703"/>
      <c r="R563" s="703"/>
      <c r="S563" s="703"/>
      <c r="T563" s="703"/>
      <c r="U563" s="703"/>
      <c r="V563" s="703"/>
      <c r="W563" s="703"/>
      <c r="X563" s="703"/>
      <c r="Y563" s="703"/>
      <c r="Z563" s="698"/>
      <c r="AA563" s="699"/>
      <c r="AB563" s="699"/>
      <c r="AC563" s="699"/>
      <c r="AD563" s="699"/>
      <c r="AE563" s="699"/>
      <c r="AF563" s="699"/>
      <c r="AG563" s="699"/>
      <c r="AH563" s="699"/>
      <c r="AI563" s="699"/>
      <c r="AJ563" s="699"/>
      <c r="AK563" s="699"/>
      <c r="AL563" s="699"/>
      <c r="AM563" s="699"/>
      <c r="AN563" s="699"/>
      <c r="AO563" s="699"/>
      <c r="AP563" s="699"/>
      <c r="AQ563" s="699"/>
      <c r="AR563" s="699"/>
      <c r="AS563" s="699"/>
      <c r="AT563" s="699"/>
      <c r="AU563" s="699"/>
      <c r="AV563" s="700"/>
      <c r="AW563" s="353"/>
      <c r="AX563" s="353"/>
      <c r="AY563" s="353"/>
      <c r="AZ563" s="353"/>
      <c r="BA563" s="353"/>
      <c r="BB563" s="353"/>
      <c r="BC563" s="353"/>
      <c r="BD563" s="353"/>
      <c r="BE563" s="353"/>
      <c r="BF563" s="353"/>
      <c r="BG563" s="353"/>
      <c r="BH563" s="353"/>
      <c r="BI563" s="353"/>
      <c r="BJ563" s="353"/>
      <c r="BK563" s="353"/>
      <c r="BL563" s="353"/>
    </row>
    <row r="564" spans="1:64" ht="50.1" customHeight="1" thickBot="1">
      <c r="A564" s="735" t="s">
        <v>24</v>
      </c>
      <c r="B564" s="258"/>
      <c r="C564" s="39" t="s">
        <v>124</v>
      </c>
      <c r="D564" s="693"/>
      <c r="E564" s="693"/>
      <c r="F564" s="693"/>
      <c r="G564" s="693"/>
      <c r="H564" s="693"/>
      <c r="I564" s="693"/>
      <c r="J564" s="693"/>
      <c r="K564" s="693"/>
      <c r="L564" s="693"/>
      <c r="M564" s="693"/>
      <c r="N564" s="693"/>
      <c r="O564" s="693"/>
      <c r="P564" s="693"/>
      <c r="Q564" s="693"/>
      <c r="R564" s="693"/>
      <c r="S564" s="693"/>
      <c r="T564" s="693"/>
      <c r="U564" s="693"/>
      <c r="V564" s="693"/>
      <c r="W564" s="693"/>
      <c r="X564" s="693"/>
      <c r="Y564" s="693"/>
      <c r="Z564" s="698"/>
      <c r="AA564" s="699"/>
      <c r="AB564" s="699"/>
      <c r="AC564" s="699"/>
      <c r="AD564" s="699"/>
      <c r="AE564" s="699"/>
      <c r="AF564" s="699"/>
      <c r="AG564" s="699"/>
      <c r="AH564" s="699"/>
      <c r="AI564" s="699"/>
      <c r="AJ564" s="699"/>
      <c r="AK564" s="699"/>
      <c r="AL564" s="699"/>
      <c r="AM564" s="699"/>
      <c r="AN564" s="699"/>
      <c r="AO564" s="699"/>
      <c r="AP564" s="699"/>
      <c r="AQ564" s="699"/>
      <c r="AR564" s="699"/>
      <c r="AS564" s="699"/>
      <c r="AT564" s="699"/>
      <c r="AU564" s="699"/>
      <c r="AV564" s="700"/>
      <c r="AW564" s="353"/>
      <c r="AX564" s="353"/>
      <c r="AY564" s="353"/>
      <c r="AZ564" s="353"/>
      <c r="BA564" s="353"/>
      <c r="BB564" s="353"/>
      <c r="BC564" s="353"/>
      <c r="BD564" s="353"/>
      <c r="BE564" s="353"/>
      <c r="BF564" s="353"/>
      <c r="BG564" s="353"/>
      <c r="BH564" s="353"/>
      <c r="BI564" s="353"/>
      <c r="BJ564" s="353"/>
      <c r="BK564" s="353"/>
      <c r="BL564" s="353"/>
    </row>
    <row r="565" spans="1:64" ht="14.45" customHeight="1" thickBot="1">
      <c r="A565" s="735"/>
      <c r="B565" s="261">
        <v>0</v>
      </c>
      <c r="C565" s="40" t="s">
        <v>126</v>
      </c>
      <c r="D565" s="703"/>
      <c r="E565" s="703"/>
      <c r="F565" s="703"/>
      <c r="G565" s="703"/>
      <c r="H565" s="703"/>
      <c r="I565" s="703"/>
      <c r="J565" s="703"/>
      <c r="K565" s="703"/>
      <c r="L565" s="703"/>
      <c r="M565" s="703"/>
      <c r="N565" s="703"/>
      <c r="O565" s="703"/>
      <c r="P565" s="703"/>
      <c r="Q565" s="703"/>
      <c r="R565" s="703"/>
      <c r="S565" s="703"/>
      <c r="T565" s="703"/>
      <c r="U565" s="703"/>
      <c r="V565" s="703"/>
      <c r="W565" s="703"/>
      <c r="X565" s="703"/>
      <c r="Y565" s="703"/>
      <c r="Z565" s="698"/>
      <c r="AA565" s="699"/>
      <c r="AB565" s="699"/>
      <c r="AC565" s="699"/>
      <c r="AD565" s="699"/>
      <c r="AE565" s="699"/>
      <c r="AF565" s="699"/>
      <c r="AG565" s="699"/>
      <c r="AH565" s="699"/>
      <c r="AI565" s="699"/>
      <c r="AJ565" s="699"/>
      <c r="AK565" s="699"/>
      <c r="AL565" s="699"/>
      <c r="AM565" s="699"/>
      <c r="AN565" s="699"/>
      <c r="AO565" s="699"/>
      <c r="AP565" s="699"/>
      <c r="AQ565" s="699"/>
      <c r="AR565" s="699"/>
      <c r="AS565" s="699"/>
      <c r="AT565" s="699"/>
      <c r="AU565" s="699"/>
      <c r="AV565" s="700"/>
      <c r="AW565" s="353"/>
      <c r="AX565" s="353"/>
      <c r="AY565" s="353"/>
      <c r="AZ565" s="353"/>
      <c r="BA565" s="353"/>
      <c r="BB565" s="353"/>
      <c r="BC565" s="353"/>
      <c r="BD565" s="353"/>
      <c r="BE565" s="353"/>
      <c r="BF565" s="353"/>
      <c r="BG565" s="353"/>
      <c r="BH565" s="353"/>
      <c r="BI565" s="353"/>
      <c r="BJ565" s="353"/>
      <c r="BK565" s="353"/>
      <c r="BL565" s="353"/>
    </row>
    <row r="566" spans="1:64" ht="50.1" customHeight="1">
      <c r="A566" s="736" t="s">
        <v>149</v>
      </c>
      <c r="B566" s="258"/>
      <c r="C566" s="39" t="s">
        <v>173</v>
      </c>
      <c r="D566" s="704"/>
      <c r="E566" s="704"/>
      <c r="F566" s="704"/>
      <c r="G566" s="704"/>
      <c r="H566" s="704"/>
      <c r="I566" s="704"/>
      <c r="J566" s="704"/>
      <c r="K566" s="704"/>
      <c r="L566" s="704"/>
      <c r="M566" s="704"/>
      <c r="N566" s="704"/>
      <c r="O566" s="704"/>
      <c r="P566" s="704"/>
      <c r="Q566" s="704"/>
      <c r="R566" s="704"/>
      <c r="S566" s="704"/>
      <c r="T566" s="704"/>
      <c r="U566" s="704"/>
      <c r="V566" s="704"/>
      <c r="W566" s="704"/>
      <c r="X566" s="704"/>
      <c r="Y566" s="704"/>
      <c r="Z566" s="705"/>
      <c r="AA566" s="706"/>
      <c r="AB566" s="706"/>
      <c r="AC566" s="706"/>
      <c r="AD566" s="706"/>
      <c r="AE566" s="706"/>
      <c r="AF566" s="706"/>
      <c r="AG566" s="706"/>
      <c r="AH566" s="706"/>
      <c r="AI566" s="706"/>
      <c r="AJ566" s="706"/>
      <c r="AK566" s="706"/>
      <c r="AL566" s="706"/>
      <c r="AM566" s="706"/>
      <c r="AN566" s="706"/>
      <c r="AO566" s="706"/>
      <c r="AP566" s="706"/>
      <c r="AQ566" s="706"/>
      <c r="AR566" s="706"/>
      <c r="AS566" s="706"/>
      <c r="AT566" s="706"/>
      <c r="AU566" s="706"/>
      <c r="AV566" s="707"/>
      <c r="AW566" s="353"/>
      <c r="AX566" s="353"/>
      <c r="AY566" s="353"/>
      <c r="AZ566" s="353"/>
      <c r="BA566" s="353"/>
      <c r="BB566" s="353"/>
      <c r="BC566" s="353"/>
      <c r="BD566" s="353"/>
      <c r="BE566" s="353"/>
      <c r="BF566" s="353"/>
      <c r="BG566" s="353"/>
      <c r="BH566" s="353"/>
      <c r="BI566" s="353"/>
      <c r="BJ566" s="353"/>
      <c r="BK566" s="353"/>
      <c r="BL566" s="353"/>
    </row>
    <row r="567" spans="1:64" ht="14.45" customHeight="1" thickBot="1">
      <c r="A567" s="737"/>
      <c r="B567" s="260">
        <v>0</v>
      </c>
      <c r="C567" s="76" t="s">
        <v>149</v>
      </c>
      <c r="D567" s="708"/>
      <c r="E567" s="708"/>
      <c r="F567" s="708"/>
      <c r="G567" s="708"/>
      <c r="H567" s="708"/>
      <c r="I567" s="708"/>
      <c r="J567" s="708"/>
      <c r="K567" s="708"/>
      <c r="L567" s="708"/>
      <c r="M567" s="708"/>
      <c r="N567" s="708"/>
      <c r="O567" s="708"/>
      <c r="P567" s="708"/>
      <c r="Q567" s="708"/>
      <c r="R567" s="708"/>
      <c r="S567" s="708"/>
      <c r="T567" s="708"/>
      <c r="U567" s="708"/>
      <c r="V567" s="708"/>
      <c r="W567" s="708"/>
      <c r="X567" s="708"/>
      <c r="Y567" s="708"/>
      <c r="Z567" s="698"/>
      <c r="AA567" s="699"/>
      <c r="AB567" s="699"/>
      <c r="AC567" s="699"/>
      <c r="AD567" s="699"/>
      <c r="AE567" s="699"/>
      <c r="AF567" s="699"/>
      <c r="AG567" s="699"/>
      <c r="AH567" s="699"/>
      <c r="AI567" s="699"/>
      <c r="AJ567" s="699"/>
      <c r="AK567" s="699"/>
      <c r="AL567" s="699"/>
      <c r="AM567" s="699"/>
      <c r="AN567" s="699"/>
      <c r="AO567" s="699"/>
      <c r="AP567" s="699"/>
      <c r="AQ567" s="699"/>
      <c r="AR567" s="699"/>
      <c r="AS567" s="699"/>
      <c r="AT567" s="699"/>
      <c r="AU567" s="699"/>
      <c r="AV567" s="700"/>
      <c r="AW567" s="353"/>
      <c r="AX567" s="353"/>
      <c r="AY567" s="353"/>
      <c r="AZ567" s="353"/>
      <c r="BA567" s="353"/>
      <c r="BB567" s="353"/>
      <c r="BC567" s="353"/>
      <c r="BD567" s="353"/>
      <c r="BE567" s="353"/>
      <c r="BF567" s="353"/>
      <c r="BG567" s="353"/>
      <c r="BH567" s="353"/>
      <c r="BI567" s="353"/>
      <c r="BJ567" s="353"/>
      <c r="BK567" s="353"/>
      <c r="BL567" s="353"/>
    </row>
    <row r="568" spans="1:64" ht="50.1" customHeight="1">
      <c r="A568" s="736" t="s">
        <v>10</v>
      </c>
      <c r="B568" s="258"/>
      <c r="C568" s="74" t="s">
        <v>124</v>
      </c>
      <c r="D568" s="704"/>
      <c r="E568" s="704"/>
      <c r="F568" s="704"/>
      <c r="G568" s="704"/>
      <c r="H568" s="704"/>
      <c r="I568" s="704"/>
      <c r="J568" s="704"/>
      <c r="K568" s="704"/>
      <c r="L568" s="704"/>
      <c r="M568" s="704"/>
      <c r="N568" s="704"/>
      <c r="O568" s="704"/>
      <c r="P568" s="704"/>
      <c r="Q568" s="704"/>
      <c r="R568" s="704"/>
      <c r="S568" s="704"/>
      <c r="T568" s="704"/>
      <c r="U568" s="704"/>
      <c r="V568" s="704"/>
      <c r="W568" s="704"/>
      <c r="X568" s="704"/>
      <c r="Y568" s="704"/>
      <c r="Z568" s="705"/>
      <c r="AA568" s="706"/>
      <c r="AB568" s="706"/>
      <c r="AC568" s="706"/>
      <c r="AD568" s="706"/>
      <c r="AE568" s="706"/>
      <c r="AF568" s="706"/>
      <c r="AG568" s="706"/>
      <c r="AH568" s="706"/>
      <c r="AI568" s="706"/>
      <c r="AJ568" s="706"/>
      <c r="AK568" s="706"/>
      <c r="AL568" s="706"/>
      <c r="AM568" s="706"/>
      <c r="AN568" s="706"/>
      <c r="AO568" s="706"/>
      <c r="AP568" s="706"/>
      <c r="AQ568" s="706"/>
      <c r="AR568" s="706"/>
      <c r="AS568" s="706"/>
      <c r="AT568" s="706"/>
      <c r="AU568" s="706"/>
      <c r="AV568" s="707"/>
      <c r="AW568" s="353"/>
      <c r="AX568" s="353"/>
      <c r="AY568" s="353"/>
      <c r="AZ568" s="353"/>
      <c r="BA568" s="353"/>
      <c r="BB568" s="353"/>
      <c r="BC568" s="353"/>
      <c r="BD568" s="353"/>
      <c r="BE568" s="353"/>
      <c r="BF568" s="353"/>
      <c r="BG568" s="353"/>
      <c r="BH568" s="353"/>
      <c r="BI568" s="353"/>
      <c r="BJ568" s="353"/>
      <c r="BK568" s="353"/>
      <c r="BL568" s="353"/>
    </row>
    <row r="569" spans="1:64" ht="14.45" customHeight="1" thickBot="1">
      <c r="A569" s="737"/>
      <c r="B569" s="260">
        <v>0</v>
      </c>
      <c r="C569" s="38" t="s">
        <v>126</v>
      </c>
      <c r="D569" s="709"/>
      <c r="E569" s="709"/>
      <c r="F569" s="709"/>
      <c r="G569" s="709"/>
      <c r="H569" s="709"/>
      <c r="I569" s="709"/>
      <c r="J569" s="709"/>
      <c r="K569" s="709"/>
      <c r="L569" s="709"/>
      <c r="M569" s="709"/>
      <c r="N569" s="709"/>
      <c r="O569" s="709"/>
      <c r="P569" s="709"/>
      <c r="Q569" s="709"/>
      <c r="R569" s="709"/>
      <c r="S569" s="709"/>
      <c r="T569" s="709"/>
      <c r="U569" s="709"/>
      <c r="V569" s="709"/>
      <c r="W569" s="709"/>
      <c r="X569" s="709"/>
      <c r="Y569" s="709"/>
      <c r="Z569" s="698"/>
      <c r="AA569" s="699"/>
      <c r="AB569" s="699"/>
      <c r="AC569" s="699"/>
      <c r="AD569" s="699"/>
      <c r="AE569" s="699"/>
      <c r="AF569" s="699"/>
      <c r="AG569" s="699"/>
      <c r="AH569" s="699"/>
      <c r="AI569" s="699"/>
      <c r="AJ569" s="699"/>
      <c r="AK569" s="699"/>
      <c r="AL569" s="699"/>
      <c r="AM569" s="699"/>
      <c r="AN569" s="699"/>
      <c r="AO569" s="699"/>
      <c r="AP569" s="699"/>
      <c r="AQ569" s="699"/>
      <c r="AR569" s="699"/>
      <c r="AS569" s="699"/>
      <c r="AT569" s="699"/>
      <c r="AU569" s="699"/>
      <c r="AV569" s="700"/>
      <c r="AW569" s="353"/>
      <c r="AX569" s="353"/>
      <c r="AY569" s="353"/>
      <c r="AZ569" s="353"/>
      <c r="BA569" s="353"/>
      <c r="BB569" s="353"/>
      <c r="BC569" s="353"/>
      <c r="BD569" s="353"/>
      <c r="BE569" s="353"/>
      <c r="BF569" s="353"/>
      <c r="BG569" s="353"/>
      <c r="BH569" s="353"/>
      <c r="BI569" s="353"/>
      <c r="BJ569" s="353"/>
      <c r="BK569" s="353"/>
      <c r="BL569" s="353"/>
    </row>
    <row r="570" spans="1:64" ht="50.1" customHeight="1" thickBot="1">
      <c r="A570" s="735" t="s">
        <v>55</v>
      </c>
      <c r="B570" s="258"/>
      <c r="C570" s="41" t="s">
        <v>124</v>
      </c>
      <c r="D570" s="693"/>
      <c r="E570" s="693"/>
      <c r="F570" s="693"/>
      <c r="G570" s="693"/>
      <c r="H570" s="693"/>
      <c r="I570" s="693"/>
      <c r="J570" s="693"/>
      <c r="K570" s="693"/>
      <c r="L570" s="693"/>
      <c r="M570" s="693"/>
      <c r="N570" s="693"/>
      <c r="O570" s="693"/>
      <c r="P570" s="693"/>
      <c r="Q570" s="693"/>
      <c r="R570" s="693"/>
      <c r="S570" s="693"/>
      <c r="T570" s="693"/>
      <c r="U570" s="693"/>
      <c r="V570" s="693"/>
      <c r="W570" s="693"/>
      <c r="X570" s="693"/>
      <c r="Y570" s="693"/>
      <c r="Z570" s="698"/>
      <c r="AA570" s="699"/>
      <c r="AB570" s="699"/>
      <c r="AC570" s="699"/>
      <c r="AD570" s="699"/>
      <c r="AE570" s="699"/>
      <c r="AF570" s="699"/>
      <c r="AG570" s="699"/>
      <c r="AH570" s="699"/>
      <c r="AI570" s="699"/>
      <c r="AJ570" s="699"/>
      <c r="AK570" s="699"/>
      <c r="AL570" s="699"/>
      <c r="AM570" s="699"/>
      <c r="AN570" s="699"/>
      <c r="AO570" s="699"/>
      <c r="AP570" s="699"/>
      <c r="AQ570" s="699"/>
      <c r="AR570" s="699"/>
      <c r="AS570" s="699"/>
      <c r="AT570" s="699"/>
      <c r="AU570" s="699"/>
      <c r="AV570" s="700"/>
      <c r="AW570" s="353"/>
      <c r="AX570" s="353"/>
      <c r="AY570" s="353"/>
      <c r="AZ570" s="353"/>
      <c r="BA570" s="353"/>
      <c r="BB570" s="353"/>
      <c r="BC570" s="353"/>
      <c r="BD570" s="353"/>
      <c r="BE570" s="353"/>
      <c r="BF570" s="353"/>
      <c r="BG570" s="353"/>
      <c r="BH570" s="353"/>
      <c r="BI570" s="353"/>
      <c r="BJ570" s="353"/>
      <c r="BK570" s="353"/>
      <c r="BL570" s="353"/>
    </row>
    <row r="571" spans="1:64" ht="14.45" customHeight="1" thickBot="1">
      <c r="A571" s="735"/>
      <c r="B571" s="261">
        <v>0</v>
      </c>
      <c r="C571" s="38" t="s">
        <v>126</v>
      </c>
      <c r="D571" s="710"/>
      <c r="E571" s="703"/>
      <c r="F571" s="703"/>
      <c r="G571" s="703"/>
      <c r="H571" s="703"/>
      <c r="I571" s="703"/>
      <c r="J571" s="703"/>
      <c r="K571" s="703"/>
      <c r="L571" s="703"/>
      <c r="M571" s="703"/>
      <c r="N571" s="703"/>
      <c r="O571" s="703"/>
      <c r="P571" s="703"/>
      <c r="Q571" s="703"/>
      <c r="R571" s="703"/>
      <c r="S571" s="703"/>
      <c r="T571" s="703"/>
      <c r="U571" s="703"/>
      <c r="V571" s="703"/>
      <c r="W571" s="703"/>
      <c r="X571" s="703"/>
      <c r="Y571" s="703"/>
      <c r="Z571" s="711"/>
      <c r="AA571" s="712"/>
      <c r="AB571" s="712"/>
      <c r="AC571" s="712"/>
      <c r="AD571" s="712"/>
      <c r="AE571" s="712"/>
      <c r="AF571" s="712"/>
      <c r="AG571" s="712"/>
      <c r="AH571" s="712"/>
      <c r="AI571" s="712"/>
      <c r="AJ571" s="712"/>
      <c r="AK571" s="712"/>
      <c r="AL571" s="712"/>
      <c r="AM571" s="712"/>
      <c r="AN571" s="712"/>
      <c r="AO571" s="712"/>
      <c r="AP571" s="712"/>
      <c r="AQ571" s="712"/>
      <c r="AR571" s="712"/>
      <c r="AS571" s="712"/>
      <c r="AT571" s="712"/>
      <c r="AU571" s="712"/>
      <c r="AV571" s="713"/>
      <c r="AW571" s="353"/>
      <c r="AX571" s="353"/>
      <c r="AY571" s="353"/>
      <c r="AZ571" s="353"/>
      <c r="BA571" s="353"/>
      <c r="BB571" s="353"/>
      <c r="BC571" s="353"/>
      <c r="BD571" s="353"/>
      <c r="BE571" s="353"/>
      <c r="BF571" s="353"/>
      <c r="BG571" s="353"/>
      <c r="BH571" s="353"/>
      <c r="BI571" s="353"/>
      <c r="BJ571" s="353"/>
      <c r="BK571" s="353"/>
      <c r="BL571" s="353"/>
    </row>
    <row r="572" spans="1:64" ht="21.95" customHeight="1" thickBot="1">
      <c r="A572" s="200" t="s">
        <v>13</v>
      </c>
      <c r="B572" s="318">
        <f>SUM(B557,B561,B563,B565,B571)-B567-B569</f>
        <v>0</v>
      </c>
      <c r="C572" s="76"/>
      <c r="D572" s="353"/>
      <c r="E572" s="353"/>
      <c r="F572" s="353"/>
      <c r="G572" s="353"/>
      <c r="H572" s="353"/>
      <c r="I572" s="353"/>
      <c r="J572" s="353"/>
      <c r="K572" s="353"/>
      <c r="L572" s="353"/>
      <c r="M572" s="353"/>
      <c r="N572" s="353"/>
      <c r="O572" s="353"/>
      <c r="P572" s="353"/>
      <c r="Q572" s="353"/>
      <c r="R572" s="353"/>
      <c r="S572" s="353"/>
      <c r="T572" s="353"/>
      <c r="U572" s="353"/>
      <c r="V572" s="353"/>
      <c r="W572" s="353"/>
      <c r="X572" s="353"/>
      <c r="Y572" s="353"/>
      <c r="Z572" s="353"/>
      <c r="AA572" s="353"/>
      <c r="AB572" s="353"/>
      <c r="AC572" s="353"/>
      <c r="AD572" s="353"/>
      <c r="AE572" s="353"/>
      <c r="AF572" s="353"/>
      <c r="AG572" s="353"/>
      <c r="AH572" s="353"/>
      <c r="AI572" s="353"/>
      <c r="AJ572" s="353"/>
      <c r="AK572" s="353"/>
      <c r="AL572" s="353"/>
      <c r="AM572" s="353"/>
      <c r="AN572" s="353"/>
      <c r="AO572" s="353"/>
      <c r="AP572" s="353"/>
      <c r="AQ572" s="353"/>
      <c r="AR572" s="353"/>
      <c r="AS572" s="353"/>
      <c r="AT572" s="353"/>
      <c r="AU572" s="353"/>
      <c r="AV572" s="353"/>
      <c r="AW572" s="353"/>
      <c r="AX572" s="353"/>
      <c r="AY572" s="353"/>
      <c r="AZ572" s="353"/>
      <c r="BA572" s="353"/>
      <c r="BB572" s="353"/>
      <c r="BC572" s="353"/>
      <c r="BD572" s="353"/>
      <c r="BE572" s="353"/>
      <c r="BF572" s="353"/>
      <c r="BG572" s="353"/>
      <c r="BH572" s="353"/>
      <c r="BI572" s="353"/>
      <c r="BJ572" s="353"/>
      <c r="BK572" s="353"/>
      <c r="BL572" s="353"/>
    </row>
    <row r="573" spans="1:64" ht="30" customHeight="1" thickBot="1">
      <c r="A573" s="199" t="s">
        <v>217</v>
      </c>
      <c r="B573" s="714"/>
      <c r="C573" s="527">
        <f>IF(B573="",0,IF(D549="Forsknings- og videnformidlingsinstitution",IF(B572=0,0,B573/B572),IF(B557=0,0,B573/B557)))</f>
        <v>0</v>
      </c>
      <c r="D573" s="353"/>
      <c r="E573" s="353"/>
      <c r="F573" s="353"/>
      <c r="G573" s="353"/>
      <c r="H573" s="353"/>
      <c r="I573" s="353"/>
      <c r="J573" s="353"/>
      <c r="K573" s="353"/>
      <c r="L573" s="353"/>
      <c r="M573" s="353"/>
      <c r="N573" s="353"/>
      <c r="O573" s="353"/>
      <c r="P573" s="353"/>
      <c r="Q573" s="353"/>
      <c r="R573" s="353"/>
      <c r="S573" s="353"/>
      <c r="T573" s="353"/>
      <c r="U573" s="353"/>
      <c r="V573" s="353"/>
      <c r="W573" s="353"/>
      <c r="X573" s="353"/>
      <c r="Y573" s="353"/>
      <c r="Z573" s="353"/>
      <c r="AA573" s="353"/>
      <c r="AB573" s="353"/>
      <c r="AC573" s="353"/>
      <c r="AD573" s="353"/>
      <c r="AE573" s="353"/>
      <c r="AF573" s="353"/>
      <c r="AG573" s="353"/>
      <c r="AH573" s="353"/>
      <c r="AI573" s="353"/>
      <c r="AJ573" s="353"/>
      <c r="AK573" s="353"/>
      <c r="AL573" s="353"/>
      <c r="AM573" s="353"/>
      <c r="AN573" s="353"/>
      <c r="AO573" s="353"/>
      <c r="AP573" s="353"/>
      <c r="AQ573" s="353"/>
      <c r="AR573" s="353"/>
      <c r="AS573" s="353"/>
      <c r="AT573" s="353"/>
      <c r="AU573" s="353"/>
      <c r="AV573" s="353"/>
      <c r="AW573" s="353"/>
      <c r="AX573" s="353"/>
      <c r="AY573" s="353"/>
      <c r="AZ573" s="353"/>
      <c r="BA573" s="353"/>
      <c r="BB573" s="353"/>
      <c r="BC573" s="353"/>
      <c r="BD573" s="353"/>
      <c r="BE573" s="353"/>
      <c r="BF573" s="353"/>
      <c r="BG573" s="353"/>
      <c r="BH573" s="353"/>
      <c r="BI573" s="353"/>
      <c r="BJ573" s="353"/>
      <c r="BK573" s="353"/>
      <c r="BL573" s="353"/>
    </row>
    <row r="574" spans="1:64" ht="21.95" customHeight="1" thickBot="1">
      <c r="A574" s="253" t="s">
        <v>339</v>
      </c>
      <c r="B574" s="377">
        <f>SUM(B572:B573)</f>
        <v>0</v>
      </c>
      <c r="C574" s="254"/>
      <c r="D574" s="353"/>
      <c r="E574" s="353"/>
      <c r="F574" s="353"/>
      <c r="G574" s="353"/>
      <c r="H574" s="353"/>
      <c r="I574" s="353"/>
      <c r="J574" s="353"/>
      <c r="K574" s="353"/>
      <c r="L574" s="353"/>
      <c r="M574" s="353"/>
      <c r="N574" s="353"/>
      <c r="O574" s="353"/>
      <c r="P574" s="353"/>
      <c r="Q574" s="353"/>
      <c r="R574" s="353"/>
      <c r="S574" s="353"/>
      <c r="T574" s="353"/>
      <c r="U574" s="353"/>
      <c r="V574" s="353"/>
      <c r="W574" s="353"/>
      <c r="X574" s="353"/>
      <c r="Y574" s="353"/>
      <c r="Z574" s="353"/>
      <c r="AA574" s="353"/>
      <c r="AB574" s="353"/>
      <c r="AC574" s="353"/>
      <c r="AD574" s="353"/>
      <c r="AE574" s="353"/>
      <c r="AF574" s="353"/>
      <c r="AG574" s="353"/>
      <c r="AH574" s="353"/>
      <c r="AI574" s="353"/>
      <c r="AJ574" s="353"/>
      <c r="AK574" s="353"/>
      <c r="AL574" s="353"/>
      <c r="AM574" s="353"/>
      <c r="AN574" s="353"/>
      <c r="AO574" s="353"/>
      <c r="AP574" s="353"/>
      <c r="AQ574" s="353"/>
      <c r="AR574" s="353"/>
      <c r="AS574" s="353"/>
      <c r="AT574" s="353"/>
      <c r="AU574" s="353"/>
      <c r="AV574" s="353"/>
      <c r="AW574" s="353"/>
      <c r="AX574" s="353"/>
      <c r="AY574" s="353"/>
      <c r="AZ574" s="353"/>
      <c r="BA574" s="353"/>
      <c r="BB574" s="353"/>
      <c r="BC574" s="353"/>
      <c r="BD574" s="353"/>
      <c r="BE574" s="353"/>
      <c r="BF574" s="353"/>
      <c r="BG574" s="353"/>
      <c r="BH574" s="353"/>
      <c r="BI574" s="353"/>
      <c r="BJ574" s="353"/>
      <c r="BK574" s="353"/>
      <c r="BL574" s="353"/>
    </row>
    <row r="575" spans="1:64">
      <c r="A575" s="353"/>
      <c r="B575" s="353"/>
      <c r="C575" s="353"/>
      <c r="D575" s="353"/>
      <c r="E575" s="353"/>
      <c r="F575" s="353"/>
      <c r="G575" s="353"/>
      <c r="H575" s="353"/>
      <c r="I575" s="353"/>
      <c r="J575" s="353"/>
      <c r="K575" s="353"/>
      <c r="L575" s="353"/>
      <c r="M575" s="353"/>
      <c r="N575" s="353"/>
      <c r="O575" s="353"/>
      <c r="P575" s="353"/>
      <c r="Q575" s="353"/>
      <c r="R575" s="353"/>
      <c r="S575" s="353"/>
      <c r="T575" s="353"/>
      <c r="U575" s="353"/>
      <c r="V575" s="353"/>
      <c r="W575" s="353"/>
      <c r="X575" s="353"/>
      <c r="Y575" s="353"/>
      <c r="Z575" s="353"/>
      <c r="AA575" s="353"/>
      <c r="AB575" s="353"/>
      <c r="AC575" s="353"/>
      <c r="AD575" s="353"/>
      <c r="AE575" s="353"/>
      <c r="AF575" s="353"/>
      <c r="AG575" s="353"/>
      <c r="AH575" s="353"/>
      <c r="AI575" s="353"/>
      <c r="AJ575" s="353"/>
      <c r="AK575" s="353"/>
      <c r="AL575" s="353"/>
      <c r="AM575" s="353"/>
      <c r="AN575" s="353"/>
      <c r="AO575" s="353"/>
      <c r="AP575" s="353"/>
      <c r="AQ575" s="353"/>
      <c r="AR575" s="353"/>
      <c r="AS575" s="353"/>
      <c r="AT575" s="353"/>
      <c r="AU575" s="353"/>
      <c r="AV575" s="353"/>
      <c r="AW575" s="353"/>
      <c r="AX575" s="353"/>
      <c r="AY575" s="353"/>
      <c r="AZ575" s="353"/>
      <c r="BA575" s="353"/>
      <c r="BB575" s="353"/>
      <c r="BC575" s="353"/>
      <c r="BD575" s="353"/>
      <c r="BE575" s="353"/>
      <c r="BF575" s="353"/>
      <c r="BG575" s="353"/>
      <c r="BH575" s="353"/>
      <c r="BI575" s="353"/>
      <c r="BJ575" s="353"/>
      <c r="BK575" s="353"/>
      <c r="BL575" s="353"/>
    </row>
    <row r="576" spans="1:64" ht="15" thickBot="1">
      <c r="A576" s="373"/>
      <c r="B576" s="373"/>
      <c r="C576" s="353"/>
      <c r="D576" s="353"/>
      <c r="E576" s="353"/>
      <c r="F576" s="353"/>
      <c r="G576" s="353"/>
      <c r="H576" s="353"/>
      <c r="I576" s="353"/>
      <c r="J576" s="353"/>
      <c r="K576" s="353"/>
      <c r="L576" s="353"/>
      <c r="M576" s="353"/>
      <c r="N576" s="353"/>
      <c r="O576" s="353"/>
      <c r="P576" s="353"/>
      <c r="Q576" s="353"/>
      <c r="R576" s="353"/>
      <c r="S576" s="353"/>
      <c r="T576" s="353"/>
      <c r="U576" s="353"/>
      <c r="V576" s="353"/>
      <c r="W576" s="353"/>
      <c r="X576" s="353"/>
      <c r="Y576" s="353"/>
      <c r="Z576" s="353"/>
      <c r="AA576" s="353"/>
      <c r="AB576" s="353"/>
      <c r="AC576" s="353"/>
      <c r="AD576" s="353"/>
      <c r="AE576" s="353"/>
      <c r="AF576" s="353"/>
      <c r="AG576" s="353"/>
      <c r="AH576" s="353"/>
      <c r="AI576" s="353"/>
      <c r="AJ576" s="353"/>
      <c r="AK576" s="353"/>
      <c r="AL576" s="353"/>
      <c r="AM576" s="353"/>
      <c r="AN576" s="353"/>
      <c r="AO576" s="353"/>
      <c r="AP576" s="353"/>
      <c r="AQ576" s="353"/>
      <c r="AR576" s="353"/>
      <c r="AS576" s="353"/>
      <c r="AT576" s="353"/>
      <c r="AU576" s="353"/>
      <c r="AV576" s="353"/>
      <c r="AW576" s="353"/>
      <c r="AX576" s="353"/>
      <c r="AY576" s="353"/>
      <c r="AZ576" s="353"/>
      <c r="BA576" s="353"/>
      <c r="BB576" s="353"/>
      <c r="BC576" s="353"/>
      <c r="BD576" s="353"/>
      <c r="BE576" s="353"/>
      <c r="BF576" s="353"/>
      <c r="BG576" s="353"/>
      <c r="BH576" s="353"/>
      <c r="BI576" s="353"/>
      <c r="BJ576" s="353"/>
      <c r="BK576" s="353"/>
      <c r="BL576" s="353"/>
    </row>
    <row r="577" spans="1:64" ht="24.75" thickTop="1" thickBot="1">
      <c r="A577" s="366" t="s">
        <v>407</v>
      </c>
      <c r="B577" s="367"/>
      <c r="C577" s="358"/>
      <c r="D577" s="368"/>
      <c r="E577" s="358"/>
      <c r="F577" s="358"/>
      <c r="G577" s="358"/>
      <c r="H577" s="358"/>
      <c r="I577" s="358"/>
      <c r="J577" s="358"/>
      <c r="K577" s="358"/>
      <c r="L577" s="358"/>
      <c r="M577" s="358"/>
      <c r="N577" s="358"/>
      <c r="O577" s="358"/>
      <c r="P577" s="358"/>
      <c r="Q577" s="358"/>
      <c r="R577" s="358"/>
      <c r="S577" s="358"/>
      <c r="T577" s="358"/>
      <c r="U577" s="358"/>
      <c r="V577" s="358"/>
      <c r="W577" s="358"/>
      <c r="X577" s="358"/>
      <c r="Y577" s="358"/>
      <c r="Z577" s="358"/>
      <c r="AA577" s="358"/>
      <c r="AB577" s="358"/>
      <c r="AC577" s="358"/>
      <c r="AD577" s="358"/>
      <c r="AE577" s="358"/>
      <c r="AF577" s="358"/>
      <c r="AG577" s="358"/>
      <c r="AH577" s="358"/>
      <c r="AI577" s="358"/>
      <c r="AJ577" s="358"/>
      <c r="AK577" s="358"/>
      <c r="AL577" s="358"/>
      <c r="AM577" s="358"/>
      <c r="AN577" s="358"/>
      <c r="AO577" s="358"/>
      <c r="AP577" s="358"/>
      <c r="AQ577" s="358"/>
      <c r="AR577" s="358"/>
      <c r="AS577" s="358"/>
      <c r="AT577" s="358"/>
      <c r="AU577" s="358"/>
      <c r="AV577" s="358"/>
      <c r="AW577" s="353"/>
      <c r="AX577" s="353"/>
      <c r="AY577" s="353"/>
      <c r="AZ577" s="353"/>
      <c r="BA577" s="353"/>
      <c r="BB577" s="353"/>
      <c r="BC577" s="353"/>
      <c r="BD577" s="353"/>
      <c r="BE577" s="353"/>
      <c r="BF577" s="353"/>
      <c r="BG577" s="353"/>
      <c r="BH577" s="353"/>
      <c r="BI577" s="353"/>
      <c r="BJ577" s="353"/>
      <c r="BK577" s="353"/>
      <c r="BL577" s="353"/>
    </row>
    <row r="578" spans="1:64" ht="35.1" customHeight="1">
      <c r="A578" s="492" t="str">
        <f>IF(B579&gt;0,"Evt. P-nummer","")</f>
        <v/>
      </c>
      <c r="B578" s="512" t="s">
        <v>392</v>
      </c>
      <c r="C578" s="531" t="s">
        <v>15</v>
      </c>
      <c r="D578" s="531" t="s">
        <v>204</v>
      </c>
      <c r="E578" s="531" t="s">
        <v>113</v>
      </c>
      <c r="F578" s="532" t="s">
        <v>205</v>
      </c>
      <c r="G578" s="359"/>
      <c r="H578" s="359"/>
      <c r="I578" s="359"/>
      <c r="J578" s="359"/>
      <c r="K578" s="359"/>
      <c r="L578" s="359"/>
      <c r="M578" s="359"/>
      <c r="N578" s="359"/>
      <c r="O578" s="359"/>
      <c r="P578" s="359"/>
      <c r="Q578" s="359"/>
      <c r="R578" s="359"/>
      <c r="S578" s="359"/>
      <c r="T578" s="359"/>
      <c r="U578" s="359"/>
      <c r="V578" s="359"/>
      <c r="W578" s="359"/>
      <c r="X578" s="359"/>
      <c r="Y578" s="359"/>
      <c r="Z578" s="359"/>
      <c r="AA578" s="359"/>
      <c r="AB578" s="359"/>
      <c r="AC578" s="359"/>
      <c r="AD578" s="359"/>
      <c r="AE578" s="359"/>
      <c r="AF578" s="359"/>
      <c r="AG578" s="359"/>
      <c r="AH578" s="359"/>
      <c r="AI578" s="359"/>
      <c r="AJ578" s="359"/>
      <c r="AK578" s="359"/>
      <c r="AL578" s="359"/>
      <c r="AM578" s="359"/>
      <c r="AN578" s="359"/>
      <c r="AO578" s="359"/>
      <c r="AP578" s="359"/>
      <c r="AQ578" s="359"/>
      <c r="AR578" s="359"/>
      <c r="AS578" s="359"/>
      <c r="AT578" s="359"/>
      <c r="AU578" s="359"/>
      <c r="AV578" s="359"/>
      <c r="AW578" s="353"/>
      <c r="AX578" s="353"/>
      <c r="AY578" s="353"/>
      <c r="AZ578" s="353"/>
      <c r="BA578" s="353"/>
      <c r="BB578" s="353"/>
      <c r="BC578" s="353"/>
      <c r="BD578" s="353"/>
      <c r="BE578" s="353"/>
      <c r="BF578" s="353"/>
      <c r="BG578" s="353"/>
      <c r="BH578" s="353"/>
      <c r="BI578" s="353"/>
      <c r="BJ578" s="353"/>
      <c r="BK578" s="353"/>
      <c r="BL578" s="353"/>
    </row>
    <row r="579" spans="1:64" ht="35.1" customHeight="1" thickBot="1">
      <c r="A579" s="691"/>
      <c r="B579" s="692"/>
      <c r="C579" s="667"/>
      <c r="D579" s="668"/>
      <c r="E579" s="668"/>
      <c r="F579" s="669"/>
      <c r="G579" s="353"/>
      <c r="H579" s="353"/>
      <c r="I579" s="353"/>
      <c r="J579" s="353"/>
      <c r="K579" s="353"/>
      <c r="L579" s="353"/>
      <c r="M579" s="353"/>
      <c r="N579" s="353"/>
      <c r="O579" s="353"/>
      <c r="P579" s="353"/>
      <c r="Q579" s="353"/>
      <c r="R579" s="353"/>
      <c r="S579" s="353"/>
      <c r="T579" s="353"/>
      <c r="U579" s="353"/>
      <c r="V579" s="353"/>
      <c r="W579" s="353"/>
      <c r="X579" s="353"/>
      <c r="Y579" s="353"/>
      <c r="Z579" s="353"/>
      <c r="AA579" s="353"/>
      <c r="AB579" s="353"/>
      <c r="AC579" s="353"/>
      <c r="AD579" s="353"/>
      <c r="AE579" s="353"/>
      <c r="AF579" s="353"/>
      <c r="AG579" s="353"/>
      <c r="AH579" s="353"/>
      <c r="AI579" s="353"/>
      <c r="AJ579" s="353"/>
      <c r="AK579" s="353"/>
      <c r="AL579" s="353"/>
      <c r="AM579" s="353"/>
      <c r="AN579" s="353"/>
      <c r="AO579" s="353"/>
      <c r="AP579" s="353"/>
      <c r="AQ579" s="353"/>
      <c r="AR579" s="353"/>
      <c r="AS579" s="353"/>
      <c r="AT579" s="353"/>
      <c r="AU579" s="353"/>
      <c r="AV579" s="353"/>
      <c r="AW579" s="353"/>
      <c r="AX579" s="353"/>
      <c r="AY579" s="353"/>
      <c r="AZ579" s="353"/>
      <c r="BA579" s="353"/>
      <c r="BB579" s="353"/>
      <c r="BC579" s="353"/>
      <c r="BD579" s="353"/>
      <c r="BE579" s="353"/>
      <c r="BF579" s="353"/>
      <c r="BG579" s="353"/>
      <c r="BH579" s="353"/>
      <c r="BI579" s="353"/>
      <c r="BJ579" s="353"/>
      <c r="BK579" s="353"/>
      <c r="BL579" s="353"/>
    </row>
    <row r="580" spans="1:64" ht="35.1" customHeight="1">
      <c r="A580" s="528" t="s">
        <v>210</v>
      </c>
      <c r="B580" s="529" t="s">
        <v>406</v>
      </c>
      <c r="C580" s="750"/>
      <c r="D580" s="533" t="s">
        <v>401</v>
      </c>
      <c r="E580" s="533" t="str">
        <f>IF(D581="Ja","Privat finansiering","")</f>
        <v/>
      </c>
      <c r="F580" s="536" t="str">
        <f>IF(D581="Ja","Offentlig finansiering","")</f>
        <v/>
      </c>
      <c r="G580" s="353"/>
      <c r="H580" s="353"/>
      <c r="I580" s="353"/>
      <c r="J580" s="353"/>
      <c r="K580" s="353"/>
      <c r="L580" s="353"/>
      <c r="M580" s="353"/>
      <c r="N580" s="353"/>
      <c r="O580" s="353"/>
      <c r="P580" s="353"/>
      <c r="Q580" s="353"/>
      <c r="R580" s="353"/>
      <c r="S580" s="353"/>
      <c r="T580" s="353"/>
      <c r="U580" s="353"/>
      <c r="V580" s="353"/>
      <c r="W580" s="353"/>
      <c r="X580" s="353"/>
      <c r="Y580" s="353"/>
      <c r="Z580" s="353"/>
      <c r="AA580" s="353"/>
      <c r="AB580" s="353"/>
      <c r="AC580" s="353"/>
      <c r="AD580" s="353"/>
      <c r="AE580" s="353"/>
      <c r="AF580" s="353"/>
      <c r="AG580" s="353"/>
      <c r="AH580" s="353"/>
      <c r="AI580" s="353"/>
      <c r="AJ580" s="353"/>
      <c r="AK580" s="353"/>
      <c r="AL580" s="353"/>
      <c r="AM580" s="353"/>
      <c r="AN580" s="353"/>
      <c r="AO580" s="353"/>
      <c r="AP580" s="353"/>
      <c r="AQ580" s="353"/>
      <c r="AR580" s="353"/>
      <c r="AS580" s="353"/>
      <c r="AT580" s="353"/>
      <c r="AU580" s="353"/>
      <c r="AV580" s="353"/>
      <c r="AW580" s="353"/>
      <c r="AX580" s="353"/>
      <c r="AY580" s="353"/>
      <c r="AZ580" s="353"/>
      <c r="BA580" s="353"/>
      <c r="BB580" s="353"/>
      <c r="BC580" s="353"/>
      <c r="BD580" s="353"/>
      <c r="BE580" s="353"/>
      <c r="BF580" s="353"/>
      <c r="BG580" s="353"/>
      <c r="BH580" s="353"/>
      <c r="BI580" s="353"/>
      <c r="BJ580" s="353"/>
      <c r="BK580" s="353"/>
      <c r="BL580" s="353"/>
    </row>
    <row r="581" spans="1:64" ht="35.1" customHeight="1" thickBot="1">
      <c r="A581" s="335" t="s">
        <v>429</v>
      </c>
      <c r="B581" s="519" t="s">
        <v>429</v>
      </c>
      <c r="C581" s="751"/>
      <c r="D581" s="670" t="s">
        <v>429</v>
      </c>
      <c r="E581" s="685"/>
      <c r="F581" s="686"/>
      <c r="G581" s="353"/>
      <c r="H581" s="353"/>
      <c r="I581" s="353"/>
      <c r="J581" s="353"/>
      <c r="K581" s="353"/>
      <c r="L581" s="353"/>
      <c r="M581" s="353"/>
      <c r="N581" s="353"/>
      <c r="O581" s="353"/>
      <c r="P581" s="353"/>
      <c r="Q581" s="353"/>
      <c r="R581" s="353"/>
      <c r="S581" s="353"/>
      <c r="T581" s="353"/>
      <c r="U581" s="353"/>
      <c r="V581" s="353"/>
      <c r="W581" s="353"/>
      <c r="X581" s="353"/>
      <c r="Y581" s="353"/>
      <c r="Z581" s="353"/>
      <c r="AA581" s="353"/>
      <c r="AB581" s="353"/>
      <c r="AC581" s="353"/>
      <c r="AD581" s="353"/>
      <c r="AE581" s="353"/>
      <c r="AF581" s="353"/>
      <c r="AG581" s="353"/>
      <c r="AH581" s="353"/>
      <c r="AI581" s="353"/>
      <c r="AJ581" s="353"/>
      <c r="AK581" s="353"/>
      <c r="AL581" s="353"/>
      <c r="AM581" s="353"/>
      <c r="AN581" s="353"/>
      <c r="AO581" s="353"/>
      <c r="AP581" s="353"/>
      <c r="AQ581" s="353"/>
      <c r="AR581" s="353"/>
      <c r="AS581" s="353"/>
      <c r="AT581" s="353"/>
      <c r="AU581" s="353"/>
      <c r="AV581" s="353"/>
      <c r="AW581" s="353"/>
      <c r="AX581" s="353"/>
      <c r="AY581" s="353"/>
      <c r="AZ581" s="353"/>
      <c r="BA581" s="353"/>
      <c r="BB581" s="353"/>
      <c r="BC581" s="353"/>
      <c r="BD581" s="353"/>
      <c r="BE581" s="353"/>
      <c r="BF581" s="353"/>
      <c r="BG581" s="353"/>
      <c r="BH581" s="353"/>
      <c r="BI581" s="353"/>
      <c r="BJ581" s="353"/>
      <c r="BK581" s="353"/>
      <c r="BL581" s="353"/>
    </row>
    <row r="582" spans="1:64">
      <c r="A582" s="353"/>
      <c r="B582" s="353"/>
      <c r="C582" s="353"/>
      <c r="D582" s="353"/>
      <c r="E582" s="353"/>
      <c r="F582" s="353"/>
      <c r="G582" s="353"/>
      <c r="H582" s="353"/>
      <c r="I582" s="353"/>
      <c r="J582" s="353"/>
      <c r="K582" s="353"/>
      <c r="L582" s="353"/>
      <c r="M582" s="353"/>
      <c r="N582" s="353"/>
      <c r="O582" s="353"/>
      <c r="P582" s="353"/>
      <c r="Q582" s="353"/>
      <c r="R582" s="353"/>
      <c r="S582" s="353"/>
      <c r="T582" s="353"/>
      <c r="U582" s="353"/>
      <c r="V582" s="353"/>
      <c r="W582" s="353"/>
      <c r="X582" s="353"/>
      <c r="Y582" s="353"/>
      <c r="Z582" s="353"/>
      <c r="AA582" s="353"/>
      <c r="AB582" s="353"/>
      <c r="AC582" s="353"/>
      <c r="AD582" s="353"/>
      <c r="AE582" s="353"/>
      <c r="AF582" s="353"/>
      <c r="AG582" s="353"/>
      <c r="AH582" s="353"/>
      <c r="AI582" s="353"/>
      <c r="AJ582" s="353"/>
      <c r="AK582" s="353"/>
      <c r="AL582" s="353"/>
      <c r="AM582" s="353"/>
      <c r="AN582" s="353"/>
      <c r="AO582" s="353"/>
      <c r="AP582" s="353"/>
      <c r="AQ582" s="353"/>
      <c r="AR582" s="353"/>
      <c r="AS582" s="353"/>
      <c r="AT582" s="353"/>
      <c r="AU582" s="353"/>
      <c r="AV582" s="353"/>
      <c r="AW582" s="353"/>
      <c r="AX582" s="353"/>
      <c r="AY582" s="353"/>
      <c r="AZ582" s="353"/>
      <c r="BA582" s="353"/>
      <c r="BB582" s="353"/>
      <c r="BC582" s="353"/>
      <c r="BD582" s="353"/>
      <c r="BE582" s="353"/>
      <c r="BF582" s="353"/>
      <c r="BG582" s="353"/>
      <c r="BH582" s="353"/>
      <c r="BI582" s="353"/>
      <c r="BJ582" s="353"/>
      <c r="BK582" s="353"/>
      <c r="BL582" s="353"/>
    </row>
    <row r="583" spans="1:64" ht="16.5" thickBot="1">
      <c r="A583" s="354" t="s">
        <v>431</v>
      </c>
      <c r="B583" s="354" t="s">
        <v>203</v>
      </c>
      <c r="C583" s="372" t="s">
        <v>123</v>
      </c>
      <c r="D583" s="370" t="s">
        <v>127</v>
      </c>
      <c r="E583" s="370" t="s">
        <v>128</v>
      </c>
      <c r="F583" s="370" t="s">
        <v>129</v>
      </c>
      <c r="G583" s="370" t="s">
        <v>130</v>
      </c>
      <c r="H583" s="370" t="s">
        <v>131</v>
      </c>
      <c r="I583" s="370" t="s">
        <v>132</v>
      </c>
      <c r="J583" s="370" t="s">
        <v>133</v>
      </c>
      <c r="K583" s="370" t="s">
        <v>134</v>
      </c>
      <c r="L583" s="370" t="s">
        <v>135</v>
      </c>
      <c r="M583" s="370" t="s">
        <v>136</v>
      </c>
      <c r="N583" s="370" t="s">
        <v>137</v>
      </c>
      <c r="O583" s="370" t="s">
        <v>138</v>
      </c>
      <c r="P583" s="370" t="s">
        <v>139</v>
      </c>
      <c r="Q583" s="370" t="s">
        <v>140</v>
      </c>
      <c r="R583" s="370" t="s">
        <v>141</v>
      </c>
      <c r="S583" s="370" t="s">
        <v>142</v>
      </c>
      <c r="T583" s="370" t="s">
        <v>143</v>
      </c>
      <c r="U583" s="370" t="s">
        <v>144</v>
      </c>
      <c r="V583" s="370" t="s">
        <v>145</v>
      </c>
      <c r="W583" s="370" t="s">
        <v>146</v>
      </c>
      <c r="X583" s="370" t="s">
        <v>147</v>
      </c>
      <c r="Y583" s="370" t="s">
        <v>148</v>
      </c>
      <c r="Z583" s="404" t="s">
        <v>155</v>
      </c>
      <c r="AA583" s="353"/>
      <c r="AB583" s="353"/>
      <c r="AC583" s="353"/>
      <c r="AD583" s="353"/>
      <c r="AE583" s="353"/>
      <c r="AF583" s="353"/>
      <c r="AG583" s="353"/>
      <c r="AH583" s="353"/>
      <c r="AI583" s="353"/>
      <c r="AJ583" s="353"/>
      <c r="AK583" s="353"/>
      <c r="AL583" s="353"/>
      <c r="AM583" s="353"/>
      <c r="AN583" s="353"/>
      <c r="AO583" s="353"/>
      <c r="AP583" s="353"/>
      <c r="AQ583" s="353"/>
      <c r="AR583" s="353"/>
      <c r="AS583" s="353"/>
      <c r="AT583" s="353"/>
      <c r="AU583" s="353"/>
      <c r="AV583" s="353"/>
      <c r="AW583" s="353"/>
      <c r="AX583" s="353"/>
      <c r="AY583" s="353"/>
      <c r="AZ583" s="353"/>
      <c r="BA583" s="353"/>
      <c r="BB583" s="353"/>
      <c r="BC583" s="353"/>
      <c r="BD583" s="353"/>
      <c r="BE583" s="353"/>
      <c r="BF583" s="353"/>
      <c r="BG583" s="353"/>
      <c r="BH583" s="353"/>
      <c r="BI583" s="353"/>
      <c r="BJ583" s="353"/>
      <c r="BK583" s="353"/>
      <c r="BL583" s="353"/>
    </row>
    <row r="584" spans="1:64" ht="50.1" customHeight="1">
      <c r="A584" s="736" t="s">
        <v>54</v>
      </c>
      <c r="B584" s="262"/>
      <c r="C584" s="46" t="s">
        <v>124</v>
      </c>
      <c r="D584" s="693"/>
      <c r="E584" s="693"/>
      <c r="F584" s="693"/>
      <c r="G584" s="693"/>
      <c r="H584" s="693"/>
      <c r="I584" s="693"/>
      <c r="J584" s="693"/>
      <c r="K584" s="693"/>
      <c r="L584" s="693"/>
      <c r="M584" s="693"/>
      <c r="N584" s="693"/>
      <c r="O584" s="693"/>
      <c r="P584" s="693"/>
      <c r="Q584" s="693"/>
      <c r="R584" s="693"/>
      <c r="S584" s="693"/>
      <c r="T584" s="693"/>
      <c r="U584" s="693"/>
      <c r="V584" s="693"/>
      <c r="W584" s="693"/>
      <c r="X584" s="693"/>
      <c r="Y584" s="693"/>
      <c r="Z584" s="694"/>
      <c r="AA584" s="695"/>
      <c r="AB584" s="695"/>
      <c r="AC584" s="695"/>
      <c r="AD584" s="695"/>
      <c r="AE584" s="695"/>
      <c r="AF584" s="695"/>
      <c r="AG584" s="695"/>
      <c r="AH584" s="695"/>
      <c r="AI584" s="695"/>
      <c r="AJ584" s="695"/>
      <c r="AK584" s="695"/>
      <c r="AL584" s="695"/>
      <c r="AM584" s="695"/>
      <c r="AN584" s="695"/>
      <c r="AO584" s="695"/>
      <c r="AP584" s="695"/>
      <c r="AQ584" s="695"/>
      <c r="AR584" s="695"/>
      <c r="AS584" s="695"/>
      <c r="AT584" s="695"/>
      <c r="AU584" s="695"/>
      <c r="AV584" s="696"/>
      <c r="AW584" s="353"/>
      <c r="AX584" s="353"/>
      <c r="AY584" s="353"/>
      <c r="AZ584" s="353"/>
      <c r="BA584" s="353"/>
      <c r="BB584" s="353"/>
      <c r="BC584" s="353"/>
      <c r="BD584" s="353"/>
      <c r="BE584" s="353"/>
      <c r="BF584" s="353"/>
      <c r="BG584" s="353"/>
      <c r="BH584" s="353"/>
      <c r="BI584" s="353"/>
      <c r="BJ584" s="353"/>
      <c r="BK584" s="353"/>
      <c r="BL584" s="353"/>
    </row>
    <row r="585" spans="1:64" ht="14.45" customHeight="1">
      <c r="A585" s="738"/>
      <c r="B585" s="255"/>
      <c r="C585" s="37" t="s">
        <v>125</v>
      </c>
      <c r="D585" s="697"/>
      <c r="E585" s="697"/>
      <c r="F585" s="697"/>
      <c r="G585" s="697"/>
      <c r="H585" s="697"/>
      <c r="I585" s="697"/>
      <c r="J585" s="697"/>
      <c r="K585" s="697"/>
      <c r="L585" s="697"/>
      <c r="M585" s="697"/>
      <c r="N585" s="697"/>
      <c r="O585" s="697"/>
      <c r="P585" s="697"/>
      <c r="Q585" s="697"/>
      <c r="R585" s="697"/>
      <c r="S585" s="697"/>
      <c r="T585" s="697"/>
      <c r="U585" s="697"/>
      <c r="V585" s="697"/>
      <c r="W585" s="697"/>
      <c r="X585" s="697"/>
      <c r="Y585" s="697"/>
      <c r="Z585" s="698"/>
      <c r="AA585" s="699"/>
      <c r="AB585" s="699"/>
      <c r="AC585" s="699"/>
      <c r="AD585" s="699"/>
      <c r="AE585" s="699"/>
      <c r="AF585" s="699"/>
      <c r="AG585" s="699"/>
      <c r="AH585" s="699"/>
      <c r="AI585" s="699"/>
      <c r="AJ585" s="699"/>
      <c r="AK585" s="699"/>
      <c r="AL585" s="699"/>
      <c r="AM585" s="699"/>
      <c r="AN585" s="699"/>
      <c r="AO585" s="699"/>
      <c r="AP585" s="699"/>
      <c r="AQ585" s="699"/>
      <c r="AR585" s="699"/>
      <c r="AS585" s="699"/>
      <c r="AT585" s="699"/>
      <c r="AU585" s="699"/>
      <c r="AV585" s="700"/>
      <c r="AW585" s="353"/>
      <c r="AX585" s="353"/>
      <c r="AY585" s="353"/>
      <c r="AZ585" s="353"/>
      <c r="BA585" s="353"/>
      <c r="BB585" s="353"/>
      <c r="BC585" s="353"/>
      <c r="BD585" s="353"/>
      <c r="BE585" s="353"/>
      <c r="BF585" s="353"/>
      <c r="BG585" s="353"/>
      <c r="BH585" s="353"/>
      <c r="BI585" s="353"/>
      <c r="BJ585" s="353"/>
      <c r="BK585" s="353"/>
      <c r="BL585" s="353"/>
    </row>
    <row r="586" spans="1:64" ht="14.45" customHeight="1" thickBot="1">
      <c r="A586" s="738"/>
      <c r="B586" s="256" t="s">
        <v>156</v>
      </c>
      <c r="C586" s="37" t="s">
        <v>9</v>
      </c>
      <c r="D586" s="697"/>
      <c r="E586" s="697"/>
      <c r="F586" s="697"/>
      <c r="G586" s="697"/>
      <c r="H586" s="697"/>
      <c r="I586" s="697"/>
      <c r="J586" s="697"/>
      <c r="K586" s="697"/>
      <c r="L586" s="697"/>
      <c r="M586" s="697"/>
      <c r="N586" s="697"/>
      <c r="O586" s="697"/>
      <c r="P586" s="697"/>
      <c r="Q586" s="697"/>
      <c r="R586" s="697"/>
      <c r="S586" s="697"/>
      <c r="T586" s="697"/>
      <c r="U586" s="697"/>
      <c r="V586" s="697"/>
      <c r="W586" s="697"/>
      <c r="X586" s="697"/>
      <c r="Y586" s="697"/>
      <c r="Z586" s="698"/>
      <c r="AA586" s="699"/>
      <c r="AB586" s="699"/>
      <c r="AC586" s="699"/>
      <c r="AD586" s="699"/>
      <c r="AE586" s="699"/>
      <c r="AF586" s="699"/>
      <c r="AG586" s="699"/>
      <c r="AH586" s="699"/>
      <c r="AI586" s="699"/>
      <c r="AJ586" s="699"/>
      <c r="AK586" s="699"/>
      <c r="AL586" s="699"/>
      <c r="AM586" s="699"/>
      <c r="AN586" s="699"/>
      <c r="AO586" s="699"/>
      <c r="AP586" s="699"/>
      <c r="AQ586" s="699"/>
      <c r="AR586" s="699"/>
      <c r="AS586" s="699"/>
      <c r="AT586" s="699"/>
      <c r="AU586" s="699"/>
      <c r="AV586" s="700"/>
      <c r="AW586" s="353"/>
      <c r="AX586" s="353"/>
      <c r="AY586" s="353"/>
      <c r="AZ586" s="353"/>
      <c r="BA586" s="353"/>
      <c r="BB586" s="353"/>
      <c r="BC586" s="353"/>
      <c r="BD586" s="353"/>
      <c r="BE586" s="353"/>
      <c r="BF586" s="353"/>
      <c r="BG586" s="353"/>
      <c r="BH586" s="353"/>
      <c r="BI586" s="353"/>
      <c r="BJ586" s="353"/>
      <c r="BK586" s="353"/>
      <c r="BL586" s="353"/>
    </row>
    <row r="587" spans="1:64" ht="14.45" customHeight="1" thickBot="1">
      <c r="A587" s="737"/>
      <c r="B587" s="257">
        <v>0</v>
      </c>
      <c r="C587" s="38" t="s">
        <v>126</v>
      </c>
      <c r="D587" s="52" t="str">
        <f>IF(D585*D586=0,"",(D585*D586))</f>
        <v/>
      </c>
      <c r="E587" s="52" t="str">
        <f>IF(E585*E586=0,"",(E585*E586))</f>
        <v/>
      </c>
      <c r="F587" s="52" t="str">
        <f>IF(F585*F586=0,"",(F585*F586))</f>
        <v/>
      </c>
      <c r="G587" s="52" t="str">
        <f>IF(G585*G586=0,"",(G585*G586))</f>
        <v/>
      </c>
      <c r="H587" s="52" t="str">
        <f t="shared" ref="H587:AV587" si="38">IF(H585*H586=0,"",(H585*H586))</f>
        <v/>
      </c>
      <c r="I587" s="52" t="str">
        <f t="shared" si="38"/>
        <v/>
      </c>
      <c r="J587" s="52" t="str">
        <f t="shared" si="38"/>
        <v/>
      </c>
      <c r="K587" s="52" t="str">
        <f t="shared" si="38"/>
        <v/>
      </c>
      <c r="L587" s="52" t="str">
        <f t="shared" si="38"/>
        <v/>
      </c>
      <c r="M587" s="52" t="str">
        <f t="shared" si="38"/>
        <v/>
      </c>
      <c r="N587" s="52" t="str">
        <f t="shared" si="38"/>
        <v/>
      </c>
      <c r="O587" s="52" t="str">
        <f t="shared" si="38"/>
        <v/>
      </c>
      <c r="P587" s="52" t="str">
        <f t="shared" si="38"/>
        <v/>
      </c>
      <c r="Q587" s="52" t="str">
        <f t="shared" si="38"/>
        <v/>
      </c>
      <c r="R587" s="52" t="str">
        <f t="shared" si="38"/>
        <v/>
      </c>
      <c r="S587" s="52" t="str">
        <f t="shared" si="38"/>
        <v/>
      </c>
      <c r="T587" s="52" t="str">
        <f t="shared" si="38"/>
        <v/>
      </c>
      <c r="U587" s="52" t="str">
        <f t="shared" si="38"/>
        <v/>
      </c>
      <c r="V587" s="52" t="str">
        <f t="shared" si="38"/>
        <v/>
      </c>
      <c r="W587" s="52" t="str">
        <f t="shared" si="38"/>
        <v/>
      </c>
      <c r="X587" s="52" t="str">
        <f t="shared" si="38"/>
        <v/>
      </c>
      <c r="Y587" s="52" t="str">
        <f t="shared" si="38"/>
        <v/>
      </c>
      <c r="Z587" s="65" t="str">
        <f t="shared" si="38"/>
        <v/>
      </c>
      <c r="AA587" s="66" t="str">
        <f t="shared" si="38"/>
        <v/>
      </c>
      <c r="AB587" s="66" t="str">
        <f t="shared" si="38"/>
        <v/>
      </c>
      <c r="AC587" s="66" t="str">
        <f t="shared" si="38"/>
        <v/>
      </c>
      <c r="AD587" s="66" t="str">
        <f t="shared" si="38"/>
        <v/>
      </c>
      <c r="AE587" s="66" t="str">
        <f t="shared" si="38"/>
        <v/>
      </c>
      <c r="AF587" s="66" t="str">
        <f t="shared" si="38"/>
        <v/>
      </c>
      <c r="AG587" s="66" t="str">
        <f t="shared" si="38"/>
        <v/>
      </c>
      <c r="AH587" s="66" t="str">
        <f t="shared" si="38"/>
        <v/>
      </c>
      <c r="AI587" s="66" t="str">
        <f t="shared" si="38"/>
        <v/>
      </c>
      <c r="AJ587" s="66" t="str">
        <f t="shared" si="38"/>
        <v/>
      </c>
      <c r="AK587" s="66" t="str">
        <f t="shared" si="38"/>
        <v/>
      </c>
      <c r="AL587" s="66" t="str">
        <f t="shared" si="38"/>
        <v/>
      </c>
      <c r="AM587" s="66" t="str">
        <f t="shared" si="38"/>
        <v/>
      </c>
      <c r="AN587" s="66" t="str">
        <f t="shared" si="38"/>
        <v/>
      </c>
      <c r="AO587" s="66" t="str">
        <f t="shared" si="38"/>
        <v/>
      </c>
      <c r="AP587" s="66" t="str">
        <f t="shared" si="38"/>
        <v/>
      </c>
      <c r="AQ587" s="66" t="str">
        <f t="shared" si="38"/>
        <v/>
      </c>
      <c r="AR587" s="66" t="str">
        <f t="shared" si="38"/>
        <v/>
      </c>
      <c r="AS587" s="66" t="str">
        <f t="shared" si="38"/>
        <v/>
      </c>
      <c r="AT587" s="66" t="str">
        <f t="shared" si="38"/>
        <v/>
      </c>
      <c r="AU587" s="66" t="str">
        <f t="shared" si="38"/>
        <v/>
      </c>
      <c r="AV587" s="67" t="str">
        <f t="shared" si="38"/>
        <v/>
      </c>
      <c r="AW587" s="353"/>
      <c r="AX587" s="353"/>
      <c r="AY587" s="353"/>
      <c r="AZ587" s="353"/>
      <c r="BA587" s="353"/>
      <c r="BB587" s="353"/>
      <c r="BC587" s="353"/>
      <c r="BD587" s="353"/>
      <c r="BE587" s="353"/>
      <c r="BF587" s="353"/>
      <c r="BG587" s="353"/>
      <c r="BH587" s="353"/>
      <c r="BI587" s="353"/>
      <c r="BJ587" s="353"/>
      <c r="BK587" s="353"/>
      <c r="BL587" s="353"/>
    </row>
    <row r="588" spans="1:64" ht="50.1" customHeight="1">
      <c r="A588" s="738" t="s">
        <v>3</v>
      </c>
      <c r="B588" s="258"/>
      <c r="C588" s="41" t="s">
        <v>124</v>
      </c>
      <c r="D588" s="701"/>
      <c r="E588" s="702"/>
      <c r="F588" s="702"/>
      <c r="G588" s="702"/>
      <c r="H588" s="702"/>
      <c r="I588" s="702"/>
      <c r="J588" s="702"/>
      <c r="K588" s="702"/>
      <c r="L588" s="702"/>
      <c r="M588" s="702"/>
      <c r="N588" s="702"/>
      <c r="O588" s="702"/>
      <c r="P588" s="702"/>
      <c r="Q588" s="702"/>
      <c r="R588" s="702"/>
      <c r="S588" s="702"/>
      <c r="T588" s="702"/>
      <c r="U588" s="702"/>
      <c r="V588" s="702"/>
      <c r="W588" s="702"/>
      <c r="X588" s="702"/>
      <c r="Y588" s="702"/>
      <c r="Z588" s="698"/>
      <c r="AA588" s="699"/>
      <c r="AB588" s="699"/>
      <c r="AC588" s="699"/>
      <c r="AD588" s="699"/>
      <c r="AE588" s="699"/>
      <c r="AF588" s="699"/>
      <c r="AG588" s="699"/>
      <c r="AH588" s="699"/>
      <c r="AI588" s="699"/>
      <c r="AJ588" s="699"/>
      <c r="AK588" s="699"/>
      <c r="AL588" s="699"/>
      <c r="AM588" s="699"/>
      <c r="AN588" s="699"/>
      <c r="AO588" s="699"/>
      <c r="AP588" s="699"/>
      <c r="AQ588" s="699"/>
      <c r="AR588" s="699"/>
      <c r="AS588" s="699"/>
      <c r="AT588" s="699"/>
      <c r="AU588" s="699"/>
      <c r="AV588" s="700"/>
      <c r="AW588" s="353"/>
      <c r="AX588" s="353"/>
      <c r="AY588" s="353"/>
      <c r="AZ588" s="353"/>
      <c r="BA588" s="353"/>
      <c r="BB588" s="353"/>
      <c r="BC588" s="353"/>
      <c r="BD588" s="353"/>
      <c r="BE588" s="353"/>
      <c r="BF588" s="353"/>
      <c r="BG588" s="353"/>
      <c r="BH588" s="353"/>
      <c r="BI588" s="353"/>
      <c r="BJ588" s="353"/>
      <c r="BK588" s="353"/>
      <c r="BL588" s="353"/>
    </row>
    <row r="589" spans="1:64" ht="14.45" customHeight="1">
      <c r="A589" s="738"/>
      <c r="B589" s="259"/>
      <c r="C589" s="37" t="s">
        <v>125</v>
      </c>
      <c r="D589" s="697"/>
      <c r="E589" s="697"/>
      <c r="F589" s="697"/>
      <c r="G589" s="697"/>
      <c r="H589" s="697"/>
      <c r="I589" s="697"/>
      <c r="J589" s="697"/>
      <c r="K589" s="697"/>
      <c r="L589" s="697"/>
      <c r="M589" s="697"/>
      <c r="N589" s="697"/>
      <c r="O589" s="697"/>
      <c r="P589" s="697"/>
      <c r="Q589" s="697"/>
      <c r="R589" s="697"/>
      <c r="S589" s="697"/>
      <c r="T589" s="697"/>
      <c r="U589" s="697"/>
      <c r="V589" s="697"/>
      <c r="W589" s="697"/>
      <c r="X589" s="697"/>
      <c r="Y589" s="697"/>
      <c r="Z589" s="698"/>
      <c r="AA589" s="699"/>
      <c r="AB589" s="699"/>
      <c r="AC589" s="699"/>
      <c r="AD589" s="699"/>
      <c r="AE589" s="699"/>
      <c r="AF589" s="699"/>
      <c r="AG589" s="699"/>
      <c r="AH589" s="699"/>
      <c r="AI589" s="699"/>
      <c r="AJ589" s="699"/>
      <c r="AK589" s="699"/>
      <c r="AL589" s="699"/>
      <c r="AM589" s="699"/>
      <c r="AN589" s="699"/>
      <c r="AO589" s="699"/>
      <c r="AP589" s="699"/>
      <c r="AQ589" s="699"/>
      <c r="AR589" s="699"/>
      <c r="AS589" s="699"/>
      <c r="AT589" s="699"/>
      <c r="AU589" s="699"/>
      <c r="AV589" s="700"/>
      <c r="AW589" s="353"/>
      <c r="AX589" s="353"/>
      <c r="AY589" s="353"/>
      <c r="AZ589" s="353"/>
      <c r="BA589" s="353"/>
      <c r="BB589" s="353"/>
      <c r="BC589" s="353"/>
      <c r="BD589" s="353"/>
      <c r="BE589" s="353"/>
      <c r="BF589" s="353"/>
      <c r="BG589" s="353"/>
      <c r="BH589" s="353"/>
      <c r="BI589" s="353"/>
      <c r="BJ589" s="353"/>
      <c r="BK589" s="353"/>
      <c r="BL589" s="353"/>
    </row>
    <row r="590" spans="1:64" ht="14.45" customHeight="1">
      <c r="A590" s="738"/>
      <c r="B590" s="259"/>
      <c r="C590" s="37" t="s">
        <v>9</v>
      </c>
      <c r="D590" s="697"/>
      <c r="E590" s="697"/>
      <c r="F590" s="697"/>
      <c r="G590" s="697"/>
      <c r="H590" s="697"/>
      <c r="I590" s="697"/>
      <c r="J590" s="697"/>
      <c r="K590" s="697"/>
      <c r="L590" s="697"/>
      <c r="M590" s="697"/>
      <c r="N590" s="697"/>
      <c r="O590" s="697"/>
      <c r="P590" s="697"/>
      <c r="Q590" s="697"/>
      <c r="R590" s="697"/>
      <c r="S590" s="697"/>
      <c r="T590" s="697"/>
      <c r="U590" s="697"/>
      <c r="V590" s="697"/>
      <c r="W590" s="697"/>
      <c r="X590" s="697"/>
      <c r="Y590" s="697"/>
      <c r="Z590" s="698"/>
      <c r="AA590" s="699"/>
      <c r="AB590" s="699"/>
      <c r="AC590" s="699"/>
      <c r="AD590" s="699"/>
      <c r="AE590" s="699"/>
      <c r="AF590" s="699"/>
      <c r="AG590" s="699"/>
      <c r="AH590" s="699"/>
      <c r="AI590" s="699"/>
      <c r="AJ590" s="699"/>
      <c r="AK590" s="699"/>
      <c r="AL590" s="699"/>
      <c r="AM590" s="699"/>
      <c r="AN590" s="699"/>
      <c r="AO590" s="699"/>
      <c r="AP590" s="699"/>
      <c r="AQ590" s="699"/>
      <c r="AR590" s="699"/>
      <c r="AS590" s="699"/>
      <c r="AT590" s="699"/>
      <c r="AU590" s="699"/>
      <c r="AV590" s="700"/>
      <c r="AW590" s="353"/>
      <c r="AX590" s="353"/>
      <c r="AY590" s="353"/>
      <c r="AZ590" s="353"/>
      <c r="BA590" s="353"/>
      <c r="BB590" s="353"/>
      <c r="BC590" s="353"/>
      <c r="BD590" s="353"/>
      <c r="BE590" s="353"/>
      <c r="BF590" s="353"/>
      <c r="BG590" s="353"/>
      <c r="BH590" s="353"/>
      <c r="BI590" s="353"/>
      <c r="BJ590" s="353"/>
      <c r="BK590" s="353"/>
      <c r="BL590" s="353"/>
    </row>
    <row r="591" spans="1:64" ht="14.45" customHeight="1" thickBot="1">
      <c r="A591" s="738"/>
      <c r="B591" s="260">
        <v>0</v>
      </c>
      <c r="C591" s="40" t="s">
        <v>126</v>
      </c>
      <c r="D591" s="51" t="str">
        <f t="shared" ref="D591:AV591" si="39">IF(D589*D590=0,"",(D589*D590))</f>
        <v/>
      </c>
      <c r="E591" s="51" t="str">
        <f t="shared" si="39"/>
        <v/>
      </c>
      <c r="F591" s="51" t="str">
        <f t="shared" si="39"/>
        <v/>
      </c>
      <c r="G591" s="51" t="str">
        <f t="shared" si="39"/>
        <v/>
      </c>
      <c r="H591" s="51" t="str">
        <f t="shared" si="39"/>
        <v/>
      </c>
      <c r="I591" s="51" t="str">
        <f t="shared" si="39"/>
        <v/>
      </c>
      <c r="J591" s="51" t="str">
        <f t="shared" si="39"/>
        <v/>
      </c>
      <c r="K591" s="51" t="str">
        <f t="shared" si="39"/>
        <v/>
      </c>
      <c r="L591" s="51" t="str">
        <f t="shared" si="39"/>
        <v/>
      </c>
      <c r="M591" s="51" t="str">
        <f t="shared" si="39"/>
        <v/>
      </c>
      <c r="N591" s="51" t="str">
        <f t="shared" si="39"/>
        <v/>
      </c>
      <c r="O591" s="51" t="str">
        <f t="shared" si="39"/>
        <v/>
      </c>
      <c r="P591" s="51" t="str">
        <f t="shared" si="39"/>
        <v/>
      </c>
      <c r="Q591" s="51" t="str">
        <f t="shared" si="39"/>
        <v/>
      </c>
      <c r="R591" s="51" t="str">
        <f t="shared" si="39"/>
        <v/>
      </c>
      <c r="S591" s="51" t="str">
        <f t="shared" si="39"/>
        <v/>
      </c>
      <c r="T591" s="51" t="str">
        <f t="shared" si="39"/>
        <v/>
      </c>
      <c r="U591" s="51" t="str">
        <f t="shared" si="39"/>
        <v/>
      </c>
      <c r="V591" s="51" t="str">
        <f t="shared" si="39"/>
        <v/>
      </c>
      <c r="W591" s="51" t="str">
        <f t="shared" si="39"/>
        <v/>
      </c>
      <c r="X591" s="51" t="str">
        <f t="shared" si="39"/>
        <v/>
      </c>
      <c r="Y591" s="51" t="str">
        <f t="shared" si="39"/>
        <v/>
      </c>
      <c r="Z591" s="65" t="str">
        <f t="shared" si="39"/>
        <v/>
      </c>
      <c r="AA591" s="66" t="str">
        <f t="shared" si="39"/>
        <v/>
      </c>
      <c r="AB591" s="66" t="str">
        <f t="shared" si="39"/>
        <v/>
      </c>
      <c r="AC591" s="66" t="str">
        <f t="shared" si="39"/>
        <v/>
      </c>
      <c r="AD591" s="66" t="str">
        <f t="shared" si="39"/>
        <v/>
      </c>
      <c r="AE591" s="66" t="str">
        <f t="shared" si="39"/>
        <v/>
      </c>
      <c r="AF591" s="66" t="str">
        <f t="shared" si="39"/>
        <v/>
      </c>
      <c r="AG591" s="66" t="str">
        <f t="shared" si="39"/>
        <v/>
      </c>
      <c r="AH591" s="66" t="str">
        <f t="shared" si="39"/>
        <v/>
      </c>
      <c r="AI591" s="66" t="str">
        <f t="shared" si="39"/>
        <v/>
      </c>
      <c r="AJ591" s="66" t="str">
        <f t="shared" si="39"/>
        <v/>
      </c>
      <c r="AK591" s="66" t="str">
        <f t="shared" si="39"/>
        <v/>
      </c>
      <c r="AL591" s="66" t="str">
        <f t="shared" si="39"/>
        <v/>
      </c>
      <c r="AM591" s="66" t="str">
        <f t="shared" si="39"/>
        <v/>
      </c>
      <c r="AN591" s="66" t="str">
        <f t="shared" si="39"/>
        <v/>
      </c>
      <c r="AO591" s="66" t="str">
        <f t="shared" si="39"/>
        <v/>
      </c>
      <c r="AP591" s="66" t="str">
        <f t="shared" si="39"/>
        <v/>
      </c>
      <c r="AQ591" s="66" t="str">
        <f t="shared" si="39"/>
        <v/>
      </c>
      <c r="AR591" s="66" t="str">
        <f t="shared" si="39"/>
        <v/>
      </c>
      <c r="AS591" s="66" t="str">
        <f t="shared" si="39"/>
        <v/>
      </c>
      <c r="AT591" s="66" t="str">
        <f t="shared" si="39"/>
        <v/>
      </c>
      <c r="AU591" s="66" t="str">
        <f t="shared" si="39"/>
        <v/>
      </c>
      <c r="AV591" s="67" t="str">
        <f t="shared" si="39"/>
        <v/>
      </c>
      <c r="AW591" s="353"/>
      <c r="AX591" s="353"/>
      <c r="AY591" s="353"/>
      <c r="AZ591" s="353"/>
      <c r="BA591" s="353"/>
      <c r="BB591" s="353"/>
      <c r="BC591" s="353"/>
      <c r="BD591" s="353"/>
      <c r="BE591" s="353"/>
      <c r="BF591" s="353"/>
      <c r="BG591" s="353"/>
      <c r="BH591" s="353"/>
      <c r="BI591" s="353"/>
      <c r="BJ591" s="353"/>
      <c r="BK591" s="353"/>
      <c r="BL591" s="353"/>
    </row>
    <row r="592" spans="1:64" ht="50.1" customHeight="1" thickBot="1">
      <c r="A592" s="735" t="s">
        <v>56</v>
      </c>
      <c r="B592" s="258"/>
      <c r="C592" s="39" t="s">
        <v>124</v>
      </c>
      <c r="D592" s="693"/>
      <c r="E592" s="693"/>
      <c r="F592" s="693"/>
      <c r="G592" s="693"/>
      <c r="H592" s="693"/>
      <c r="I592" s="693"/>
      <c r="J592" s="693"/>
      <c r="K592" s="693"/>
      <c r="L592" s="693"/>
      <c r="M592" s="693"/>
      <c r="N592" s="693"/>
      <c r="O592" s="693"/>
      <c r="P592" s="693"/>
      <c r="Q592" s="693"/>
      <c r="R592" s="693"/>
      <c r="S592" s="693"/>
      <c r="T592" s="693"/>
      <c r="U592" s="693"/>
      <c r="V592" s="693"/>
      <c r="W592" s="693"/>
      <c r="X592" s="693"/>
      <c r="Y592" s="693"/>
      <c r="Z592" s="698"/>
      <c r="AA592" s="699"/>
      <c r="AB592" s="699"/>
      <c r="AC592" s="699"/>
      <c r="AD592" s="699"/>
      <c r="AE592" s="699"/>
      <c r="AF592" s="699"/>
      <c r="AG592" s="699"/>
      <c r="AH592" s="699"/>
      <c r="AI592" s="699"/>
      <c r="AJ592" s="699"/>
      <c r="AK592" s="699"/>
      <c r="AL592" s="699"/>
      <c r="AM592" s="699"/>
      <c r="AN592" s="699"/>
      <c r="AO592" s="699"/>
      <c r="AP592" s="699"/>
      <c r="AQ592" s="699"/>
      <c r="AR592" s="699"/>
      <c r="AS592" s="699"/>
      <c r="AT592" s="699"/>
      <c r="AU592" s="699"/>
      <c r="AV592" s="700"/>
      <c r="AW592" s="353"/>
      <c r="AX592" s="353"/>
      <c r="AY592" s="353"/>
      <c r="AZ592" s="353"/>
      <c r="BA592" s="353"/>
      <c r="BB592" s="353"/>
      <c r="BC592" s="353"/>
      <c r="BD592" s="353"/>
      <c r="BE592" s="353"/>
      <c r="BF592" s="353"/>
      <c r="BG592" s="353"/>
      <c r="BH592" s="353"/>
      <c r="BI592" s="353"/>
      <c r="BJ592" s="353"/>
      <c r="BK592" s="353"/>
      <c r="BL592" s="353"/>
    </row>
    <row r="593" spans="1:64" ht="14.45" customHeight="1" thickBot="1">
      <c r="A593" s="735"/>
      <c r="B593" s="261">
        <v>0</v>
      </c>
      <c r="C593" s="38" t="s">
        <v>126</v>
      </c>
      <c r="D593" s="703"/>
      <c r="E593" s="703"/>
      <c r="F593" s="703"/>
      <c r="G593" s="703"/>
      <c r="H593" s="703"/>
      <c r="I593" s="703"/>
      <c r="J593" s="703"/>
      <c r="K593" s="703"/>
      <c r="L593" s="703"/>
      <c r="M593" s="703"/>
      <c r="N593" s="703"/>
      <c r="O593" s="703"/>
      <c r="P593" s="703"/>
      <c r="Q593" s="703"/>
      <c r="R593" s="703"/>
      <c r="S593" s="703"/>
      <c r="T593" s="703"/>
      <c r="U593" s="703"/>
      <c r="V593" s="703"/>
      <c r="W593" s="703"/>
      <c r="X593" s="703"/>
      <c r="Y593" s="703"/>
      <c r="Z593" s="698"/>
      <c r="AA593" s="699"/>
      <c r="AB593" s="699"/>
      <c r="AC593" s="699"/>
      <c r="AD593" s="699"/>
      <c r="AE593" s="699"/>
      <c r="AF593" s="699"/>
      <c r="AG593" s="699"/>
      <c r="AH593" s="699"/>
      <c r="AI593" s="699"/>
      <c r="AJ593" s="699"/>
      <c r="AK593" s="699"/>
      <c r="AL593" s="699"/>
      <c r="AM593" s="699"/>
      <c r="AN593" s="699"/>
      <c r="AO593" s="699"/>
      <c r="AP593" s="699"/>
      <c r="AQ593" s="699"/>
      <c r="AR593" s="699"/>
      <c r="AS593" s="699"/>
      <c r="AT593" s="699"/>
      <c r="AU593" s="699"/>
      <c r="AV593" s="700"/>
      <c r="AW593" s="353"/>
      <c r="AX593" s="353"/>
      <c r="AY593" s="353"/>
      <c r="AZ593" s="353"/>
      <c r="BA593" s="353"/>
      <c r="BB593" s="353"/>
      <c r="BC593" s="353"/>
      <c r="BD593" s="353"/>
      <c r="BE593" s="353"/>
      <c r="BF593" s="353"/>
      <c r="BG593" s="353"/>
      <c r="BH593" s="353"/>
      <c r="BI593" s="353"/>
      <c r="BJ593" s="353"/>
      <c r="BK593" s="353"/>
      <c r="BL593" s="353"/>
    </row>
    <row r="594" spans="1:64" ht="50.1" customHeight="1" thickBot="1">
      <c r="A594" s="735" t="s">
        <v>24</v>
      </c>
      <c r="B594" s="258"/>
      <c r="C594" s="39" t="s">
        <v>124</v>
      </c>
      <c r="D594" s="693"/>
      <c r="E594" s="693"/>
      <c r="F594" s="693"/>
      <c r="G594" s="693"/>
      <c r="H594" s="693"/>
      <c r="I594" s="693"/>
      <c r="J594" s="693"/>
      <c r="K594" s="693"/>
      <c r="L594" s="693"/>
      <c r="M594" s="693"/>
      <c r="N594" s="693"/>
      <c r="O594" s="693"/>
      <c r="P594" s="693"/>
      <c r="Q594" s="693"/>
      <c r="R594" s="693"/>
      <c r="S594" s="693"/>
      <c r="T594" s="693"/>
      <c r="U594" s="693"/>
      <c r="V594" s="693"/>
      <c r="W594" s="693"/>
      <c r="X594" s="693"/>
      <c r="Y594" s="693"/>
      <c r="Z594" s="698"/>
      <c r="AA594" s="699"/>
      <c r="AB594" s="699"/>
      <c r="AC594" s="699"/>
      <c r="AD594" s="699"/>
      <c r="AE594" s="699"/>
      <c r="AF594" s="699"/>
      <c r="AG594" s="699"/>
      <c r="AH594" s="699"/>
      <c r="AI594" s="699"/>
      <c r="AJ594" s="699"/>
      <c r="AK594" s="699"/>
      <c r="AL594" s="699"/>
      <c r="AM594" s="699"/>
      <c r="AN594" s="699"/>
      <c r="AO594" s="699"/>
      <c r="AP594" s="699"/>
      <c r="AQ594" s="699"/>
      <c r="AR594" s="699"/>
      <c r="AS594" s="699"/>
      <c r="AT594" s="699"/>
      <c r="AU594" s="699"/>
      <c r="AV594" s="700"/>
      <c r="AW594" s="353"/>
      <c r="AX594" s="353"/>
      <c r="AY594" s="353"/>
      <c r="AZ594" s="353"/>
      <c r="BA594" s="353"/>
      <c r="BB594" s="353"/>
      <c r="BC594" s="353"/>
      <c r="BD594" s="353"/>
      <c r="BE594" s="353"/>
      <c r="BF594" s="353"/>
      <c r="BG594" s="353"/>
      <c r="BH594" s="353"/>
      <c r="BI594" s="353"/>
      <c r="BJ594" s="353"/>
      <c r="BK594" s="353"/>
      <c r="BL594" s="353"/>
    </row>
    <row r="595" spans="1:64" ht="14.45" customHeight="1" thickBot="1">
      <c r="A595" s="735"/>
      <c r="B595" s="261">
        <v>0</v>
      </c>
      <c r="C595" s="40" t="s">
        <v>126</v>
      </c>
      <c r="D595" s="703"/>
      <c r="E595" s="703"/>
      <c r="F595" s="703"/>
      <c r="G595" s="703"/>
      <c r="H595" s="703"/>
      <c r="I595" s="703"/>
      <c r="J595" s="703"/>
      <c r="K595" s="703"/>
      <c r="L595" s="703"/>
      <c r="M595" s="703"/>
      <c r="N595" s="703"/>
      <c r="O595" s="703"/>
      <c r="P595" s="703"/>
      <c r="Q595" s="703"/>
      <c r="R595" s="703"/>
      <c r="S595" s="703"/>
      <c r="T595" s="703"/>
      <c r="U595" s="703"/>
      <c r="V595" s="703"/>
      <c r="W595" s="703"/>
      <c r="X595" s="703"/>
      <c r="Y595" s="703"/>
      <c r="Z595" s="698"/>
      <c r="AA595" s="699"/>
      <c r="AB595" s="699"/>
      <c r="AC595" s="699"/>
      <c r="AD595" s="699"/>
      <c r="AE595" s="699"/>
      <c r="AF595" s="699"/>
      <c r="AG595" s="699"/>
      <c r="AH595" s="699"/>
      <c r="AI595" s="699"/>
      <c r="AJ595" s="699"/>
      <c r="AK595" s="699"/>
      <c r="AL595" s="699"/>
      <c r="AM595" s="699"/>
      <c r="AN595" s="699"/>
      <c r="AO595" s="699"/>
      <c r="AP595" s="699"/>
      <c r="AQ595" s="699"/>
      <c r="AR595" s="699"/>
      <c r="AS595" s="699"/>
      <c r="AT595" s="699"/>
      <c r="AU595" s="699"/>
      <c r="AV595" s="700"/>
      <c r="AW595" s="353"/>
      <c r="AX595" s="353"/>
      <c r="AY595" s="353"/>
      <c r="AZ595" s="353"/>
      <c r="BA595" s="353"/>
      <c r="BB595" s="353"/>
      <c r="BC595" s="353"/>
      <c r="BD595" s="353"/>
      <c r="BE595" s="353"/>
      <c r="BF595" s="353"/>
      <c r="BG595" s="353"/>
      <c r="BH595" s="353"/>
      <c r="BI595" s="353"/>
      <c r="BJ595" s="353"/>
      <c r="BK595" s="353"/>
      <c r="BL595" s="353"/>
    </row>
    <row r="596" spans="1:64" ht="50.1" customHeight="1">
      <c r="A596" s="736" t="s">
        <v>149</v>
      </c>
      <c r="B596" s="258"/>
      <c r="C596" s="39" t="s">
        <v>173</v>
      </c>
      <c r="D596" s="704"/>
      <c r="E596" s="704"/>
      <c r="F596" s="704"/>
      <c r="G596" s="704"/>
      <c r="H596" s="704"/>
      <c r="I596" s="704"/>
      <c r="J596" s="704"/>
      <c r="K596" s="704"/>
      <c r="L596" s="704"/>
      <c r="M596" s="704"/>
      <c r="N596" s="704"/>
      <c r="O596" s="704"/>
      <c r="P596" s="704"/>
      <c r="Q596" s="704"/>
      <c r="R596" s="704"/>
      <c r="S596" s="704"/>
      <c r="T596" s="704"/>
      <c r="U596" s="704"/>
      <c r="V596" s="704"/>
      <c r="W596" s="704"/>
      <c r="X596" s="704"/>
      <c r="Y596" s="704"/>
      <c r="Z596" s="705"/>
      <c r="AA596" s="706"/>
      <c r="AB596" s="706"/>
      <c r="AC596" s="706"/>
      <c r="AD596" s="706"/>
      <c r="AE596" s="706"/>
      <c r="AF596" s="706"/>
      <c r="AG596" s="706"/>
      <c r="AH596" s="706"/>
      <c r="AI596" s="706"/>
      <c r="AJ596" s="706"/>
      <c r="AK596" s="706"/>
      <c r="AL596" s="706"/>
      <c r="AM596" s="706"/>
      <c r="AN596" s="706"/>
      <c r="AO596" s="706"/>
      <c r="AP596" s="706"/>
      <c r="AQ596" s="706"/>
      <c r="AR596" s="706"/>
      <c r="AS596" s="706"/>
      <c r="AT596" s="706"/>
      <c r="AU596" s="706"/>
      <c r="AV596" s="707"/>
      <c r="AW596" s="353"/>
      <c r="AX596" s="353"/>
      <c r="AY596" s="353"/>
      <c r="AZ596" s="353"/>
      <c r="BA596" s="353"/>
      <c r="BB596" s="353"/>
      <c r="BC596" s="353"/>
      <c r="BD596" s="353"/>
      <c r="BE596" s="353"/>
      <c r="BF596" s="353"/>
      <c r="BG596" s="353"/>
      <c r="BH596" s="353"/>
      <c r="BI596" s="353"/>
      <c r="BJ596" s="353"/>
      <c r="BK596" s="353"/>
      <c r="BL596" s="353"/>
    </row>
    <row r="597" spans="1:64" ht="14.45" customHeight="1" thickBot="1">
      <c r="A597" s="737"/>
      <c r="B597" s="260">
        <v>0</v>
      </c>
      <c r="C597" s="76" t="s">
        <v>149</v>
      </c>
      <c r="D597" s="708"/>
      <c r="E597" s="708"/>
      <c r="F597" s="708"/>
      <c r="G597" s="708"/>
      <c r="H597" s="708"/>
      <c r="I597" s="708"/>
      <c r="J597" s="708"/>
      <c r="K597" s="708"/>
      <c r="L597" s="708"/>
      <c r="M597" s="708"/>
      <c r="N597" s="708"/>
      <c r="O597" s="708"/>
      <c r="P597" s="708"/>
      <c r="Q597" s="708"/>
      <c r="R597" s="708"/>
      <c r="S597" s="708"/>
      <c r="T597" s="708"/>
      <c r="U597" s="708"/>
      <c r="V597" s="708"/>
      <c r="W597" s="708"/>
      <c r="X597" s="708"/>
      <c r="Y597" s="708"/>
      <c r="Z597" s="698"/>
      <c r="AA597" s="699"/>
      <c r="AB597" s="699"/>
      <c r="AC597" s="699"/>
      <c r="AD597" s="699"/>
      <c r="AE597" s="699"/>
      <c r="AF597" s="699"/>
      <c r="AG597" s="699"/>
      <c r="AH597" s="699"/>
      <c r="AI597" s="699"/>
      <c r="AJ597" s="699"/>
      <c r="AK597" s="699"/>
      <c r="AL597" s="699"/>
      <c r="AM597" s="699"/>
      <c r="AN597" s="699"/>
      <c r="AO597" s="699"/>
      <c r="AP597" s="699"/>
      <c r="AQ597" s="699"/>
      <c r="AR597" s="699"/>
      <c r="AS597" s="699"/>
      <c r="AT597" s="699"/>
      <c r="AU597" s="699"/>
      <c r="AV597" s="700"/>
      <c r="AW597" s="353"/>
      <c r="AX597" s="353"/>
      <c r="AY597" s="353"/>
      <c r="AZ597" s="353"/>
      <c r="BA597" s="353"/>
      <c r="BB597" s="353"/>
      <c r="BC597" s="353"/>
      <c r="BD597" s="353"/>
      <c r="BE597" s="353"/>
      <c r="BF597" s="353"/>
      <c r="BG597" s="353"/>
      <c r="BH597" s="353"/>
      <c r="BI597" s="353"/>
      <c r="BJ597" s="353"/>
      <c r="BK597" s="353"/>
      <c r="BL597" s="353"/>
    </row>
    <row r="598" spans="1:64" ht="50.1" customHeight="1">
      <c r="A598" s="736" t="s">
        <v>10</v>
      </c>
      <c r="B598" s="258"/>
      <c r="C598" s="74" t="s">
        <v>124</v>
      </c>
      <c r="D598" s="704"/>
      <c r="E598" s="704"/>
      <c r="F598" s="704"/>
      <c r="G598" s="704"/>
      <c r="H598" s="704"/>
      <c r="I598" s="704"/>
      <c r="J598" s="704"/>
      <c r="K598" s="704"/>
      <c r="L598" s="704"/>
      <c r="M598" s="704"/>
      <c r="N598" s="704"/>
      <c r="O598" s="704"/>
      <c r="P598" s="704"/>
      <c r="Q598" s="704"/>
      <c r="R598" s="704"/>
      <c r="S598" s="704"/>
      <c r="T598" s="704"/>
      <c r="U598" s="704"/>
      <c r="V598" s="704"/>
      <c r="W598" s="704"/>
      <c r="X598" s="704"/>
      <c r="Y598" s="704"/>
      <c r="Z598" s="705"/>
      <c r="AA598" s="706"/>
      <c r="AB598" s="706"/>
      <c r="AC598" s="706"/>
      <c r="AD598" s="706"/>
      <c r="AE598" s="706"/>
      <c r="AF598" s="706"/>
      <c r="AG598" s="706"/>
      <c r="AH598" s="706"/>
      <c r="AI598" s="706"/>
      <c r="AJ598" s="706"/>
      <c r="AK598" s="706"/>
      <c r="AL598" s="706"/>
      <c r="AM598" s="706"/>
      <c r="AN598" s="706"/>
      <c r="AO598" s="706"/>
      <c r="AP598" s="706"/>
      <c r="AQ598" s="706"/>
      <c r="AR598" s="706"/>
      <c r="AS598" s="706"/>
      <c r="AT598" s="706"/>
      <c r="AU598" s="706"/>
      <c r="AV598" s="707"/>
      <c r="AW598" s="353"/>
      <c r="AX598" s="353"/>
      <c r="AY598" s="353"/>
      <c r="AZ598" s="353"/>
      <c r="BA598" s="353"/>
      <c r="BB598" s="353"/>
      <c r="BC598" s="353"/>
      <c r="BD598" s="353"/>
      <c r="BE598" s="353"/>
      <c r="BF598" s="353"/>
      <c r="BG598" s="353"/>
      <c r="BH598" s="353"/>
      <c r="BI598" s="353"/>
      <c r="BJ598" s="353"/>
      <c r="BK598" s="353"/>
      <c r="BL598" s="353"/>
    </row>
    <row r="599" spans="1:64" ht="14.45" customHeight="1" thickBot="1">
      <c r="A599" s="737"/>
      <c r="B599" s="260">
        <v>0</v>
      </c>
      <c r="C599" s="38" t="s">
        <v>126</v>
      </c>
      <c r="D599" s="709"/>
      <c r="E599" s="709"/>
      <c r="F599" s="709"/>
      <c r="G599" s="709"/>
      <c r="H599" s="709"/>
      <c r="I599" s="709"/>
      <c r="J599" s="709"/>
      <c r="K599" s="709"/>
      <c r="L599" s="709"/>
      <c r="M599" s="709"/>
      <c r="N599" s="709"/>
      <c r="O599" s="709"/>
      <c r="P599" s="709"/>
      <c r="Q599" s="709"/>
      <c r="R599" s="709"/>
      <c r="S599" s="709"/>
      <c r="T599" s="709"/>
      <c r="U599" s="709"/>
      <c r="V599" s="709"/>
      <c r="W599" s="709"/>
      <c r="X599" s="709"/>
      <c r="Y599" s="709"/>
      <c r="Z599" s="698"/>
      <c r="AA599" s="699"/>
      <c r="AB599" s="699"/>
      <c r="AC599" s="699"/>
      <c r="AD599" s="699"/>
      <c r="AE599" s="699"/>
      <c r="AF599" s="699"/>
      <c r="AG599" s="699"/>
      <c r="AH599" s="699"/>
      <c r="AI599" s="699"/>
      <c r="AJ599" s="699"/>
      <c r="AK599" s="699"/>
      <c r="AL599" s="699"/>
      <c r="AM599" s="699"/>
      <c r="AN599" s="699"/>
      <c r="AO599" s="699"/>
      <c r="AP599" s="699"/>
      <c r="AQ599" s="699"/>
      <c r="AR599" s="699"/>
      <c r="AS599" s="699"/>
      <c r="AT599" s="699"/>
      <c r="AU599" s="699"/>
      <c r="AV599" s="700"/>
      <c r="AW599" s="353"/>
      <c r="AX599" s="353"/>
      <c r="AY599" s="353"/>
      <c r="AZ599" s="353"/>
      <c r="BA599" s="353"/>
      <c r="BB599" s="353"/>
      <c r="BC599" s="353"/>
      <c r="BD599" s="353"/>
      <c r="BE599" s="353"/>
      <c r="BF599" s="353"/>
      <c r="BG599" s="353"/>
      <c r="BH599" s="353"/>
      <c r="BI599" s="353"/>
      <c r="BJ599" s="353"/>
      <c r="BK599" s="353"/>
      <c r="BL599" s="353"/>
    </row>
    <row r="600" spans="1:64" ht="50.1" customHeight="1" thickBot="1">
      <c r="A600" s="735" t="s">
        <v>55</v>
      </c>
      <c r="B600" s="258"/>
      <c r="C600" s="41" t="s">
        <v>124</v>
      </c>
      <c r="D600" s="693"/>
      <c r="E600" s="693"/>
      <c r="F600" s="693"/>
      <c r="G600" s="693"/>
      <c r="H600" s="693"/>
      <c r="I600" s="693"/>
      <c r="J600" s="693"/>
      <c r="K600" s="693"/>
      <c r="L600" s="693"/>
      <c r="M600" s="693"/>
      <c r="N600" s="693"/>
      <c r="O600" s="693"/>
      <c r="P600" s="693"/>
      <c r="Q600" s="693"/>
      <c r="R600" s="693"/>
      <c r="S600" s="693"/>
      <c r="T600" s="693"/>
      <c r="U600" s="693"/>
      <c r="V600" s="693"/>
      <c r="W600" s="693"/>
      <c r="X600" s="693"/>
      <c r="Y600" s="693"/>
      <c r="Z600" s="698"/>
      <c r="AA600" s="699"/>
      <c r="AB600" s="699"/>
      <c r="AC600" s="699"/>
      <c r="AD600" s="699"/>
      <c r="AE600" s="699"/>
      <c r="AF600" s="699"/>
      <c r="AG600" s="699"/>
      <c r="AH600" s="699"/>
      <c r="AI600" s="699"/>
      <c r="AJ600" s="699"/>
      <c r="AK600" s="699"/>
      <c r="AL600" s="699"/>
      <c r="AM600" s="699"/>
      <c r="AN600" s="699"/>
      <c r="AO600" s="699"/>
      <c r="AP600" s="699"/>
      <c r="AQ600" s="699"/>
      <c r="AR600" s="699"/>
      <c r="AS600" s="699"/>
      <c r="AT600" s="699"/>
      <c r="AU600" s="699"/>
      <c r="AV600" s="700"/>
      <c r="AW600" s="353"/>
      <c r="AX600" s="353"/>
      <c r="AY600" s="353"/>
      <c r="AZ600" s="353"/>
      <c r="BA600" s="353"/>
      <c r="BB600" s="353"/>
      <c r="BC600" s="353"/>
      <c r="BD600" s="353"/>
      <c r="BE600" s="353"/>
      <c r="BF600" s="353"/>
      <c r="BG600" s="353"/>
      <c r="BH600" s="353"/>
      <c r="BI600" s="353"/>
      <c r="BJ600" s="353"/>
      <c r="BK600" s="353"/>
      <c r="BL600" s="353"/>
    </row>
    <row r="601" spans="1:64" ht="14.45" customHeight="1" thickBot="1">
      <c r="A601" s="735"/>
      <c r="B601" s="261">
        <v>0</v>
      </c>
      <c r="C601" s="38" t="s">
        <v>126</v>
      </c>
      <c r="D601" s="710"/>
      <c r="E601" s="703"/>
      <c r="F601" s="703"/>
      <c r="G601" s="703"/>
      <c r="H601" s="703"/>
      <c r="I601" s="703"/>
      <c r="J601" s="703"/>
      <c r="K601" s="703"/>
      <c r="L601" s="703"/>
      <c r="M601" s="703"/>
      <c r="N601" s="703"/>
      <c r="O601" s="703"/>
      <c r="P601" s="703"/>
      <c r="Q601" s="703"/>
      <c r="R601" s="703"/>
      <c r="S601" s="703"/>
      <c r="T601" s="703"/>
      <c r="U601" s="703"/>
      <c r="V601" s="703"/>
      <c r="W601" s="703"/>
      <c r="X601" s="703"/>
      <c r="Y601" s="703"/>
      <c r="Z601" s="711"/>
      <c r="AA601" s="712"/>
      <c r="AB601" s="712"/>
      <c r="AC601" s="712"/>
      <c r="AD601" s="712"/>
      <c r="AE601" s="712"/>
      <c r="AF601" s="712"/>
      <c r="AG601" s="712"/>
      <c r="AH601" s="712"/>
      <c r="AI601" s="712"/>
      <c r="AJ601" s="712"/>
      <c r="AK601" s="712"/>
      <c r="AL601" s="712"/>
      <c r="AM601" s="712"/>
      <c r="AN601" s="712"/>
      <c r="AO601" s="712"/>
      <c r="AP601" s="712"/>
      <c r="AQ601" s="712"/>
      <c r="AR601" s="712"/>
      <c r="AS601" s="712"/>
      <c r="AT601" s="712"/>
      <c r="AU601" s="712"/>
      <c r="AV601" s="713"/>
      <c r="AW601" s="353"/>
      <c r="AX601" s="353"/>
      <c r="AY601" s="353"/>
      <c r="AZ601" s="353"/>
      <c r="BA601" s="353"/>
      <c r="BB601" s="353"/>
      <c r="BC601" s="353"/>
      <c r="BD601" s="353"/>
      <c r="BE601" s="353"/>
      <c r="BF601" s="353"/>
      <c r="BG601" s="353"/>
      <c r="BH601" s="353"/>
      <c r="BI601" s="353"/>
      <c r="BJ601" s="353"/>
      <c r="BK601" s="353"/>
      <c r="BL601" s="353"/>
    </row>
    <row r="602" spans="1:64" ht="21.95" customHeight="1" thickBot="1">
      <c r="A602" s="200" t="s">
        <v>13</v>
      </c>
      <c r="B602" s="318">
        <f>SUM(B587,B591,B593,B595,B601)-B597-B599</f>
        <v>0</v>
      </c>
      <c r="C602" s="76"/>
      <c r="D602" s="353"/>
      <c r="E602" s="353"/>
      <c r="F602" s="353"/>
      <c r="G602" s="353"/>
      <c r="H602" s="353"/>
      <c r="I602" s="353"/>
      <c r="J602" s="353"/>
      <c r="K602" s="353"/>
      <c r="L602" s="353"/>
      <c r="M602" s="353"/>
      <c r="N602" s="353"/>
      <c r="O602" s="353"/>
      <c r="P602" s="353"/>
      <c r="Q602" s="353"/>
      <c r="R602" s="353"/>
      <c r="S602" s="353"/>
      <c r="T602" s="353"/>
      <c r="U602" s="353"/>
      <c r="V602" s="353"/>
      <c r="W602" s="353"/>
      <c r="X602" s="353"/>
      <c r="Y602" s="353"/>
      <c r="Z602" s="353"/>
      <c r="AA602" s="353"/>
      <c r="AB602" s="353"/>
      <c r="AC602" s="353"/>
      <c r="AD602" s="353"/>
      <c r="AE602" s="353"/>
      <c r="AF602" s="353"/>
      <c r="AG602" s="353"/>
      <c r="AH602" s="353"/>
      <c r="AI602" s="353"/>
      <c r="AJ602" s="353"/>
      <c r="AK602" s="353"/>
      <c r="AL602" s="353"/>
      <c r="AM602" s="353"/>
      <c r="AN602" s="353"/>
      <c r="AO602" s="353"/>
      <c r="AP602" s="353"/>
      <c r="AQ602" s="353"/>
      <c r="AR602" s="353"/>
      <c r="AS602" s="353"/>
      <c r="AT602" s="353"/>
      <c r="AU602" s="353"/>
      <c r="AV602" s="353"/>
      <c r="AW602" s="353"/>
      <c r="AX602" s="353"/>
      <c r="AY602" s="353"/>
      <c r="AZ602" s="353"/>
      <c r="BA602" s="353"/>
      <c r="BB602" s="353"/>
      <c r="BC602" s="353"/>
      <c r="BD602" s="353"/>
      <c r="BE602" s="353"/>
      <c r="BF602" s="353"/>
      <c r="BG602" s="353"/>
      <c r="BH602" s="353"/>
      <c r="BI602" s="353"/>
      <c r="BJ602" s="353"/>
      <c r="BK602" s="353"/>
      <c r="BL602" s="353"/>
    </row>
    <row r="603" spans="1:64" ht="30" customHeight="1" thickBot="1">
      <c r="A603" s="199" t="s">
        <v>217</v>
      </c>
      <c r="B603" s="714"/>
      <c r="C603" s="527">
        <f>IF(B603="",0,IF(D579="Forsknings- og videnformidlingsinstitution",IF(B602=0,0,B603/B602),IF(B587=0,0,B603/B587)))</f>
        <v>0</v>
      </c>
      <c r="D603" s="353"/>
      <c r="E603" s="353"/>
      <c r="F603" s="353"/>
      <c r="G603" s="353"/>
      <c r="H603" s="353"/>
      <c r="I603" s="353"/>
      <c r="J603" s="353"/>
      <c r="K603" s="353"/>
      <c r="L603" s="353"/>
      <c r="M603" s="353"/>
      <c r="N603" s="353"/>
      <c r="O603" s="353"/>
      <c r="P603" s="353"/>
      <c r="Q603" s="353"/>
      <c r="R603" s="353"/>
      <c r="S603" s="353"/>
      <c r="T603" s="353"/>
      <c r="U603" s="353"/>
      <c r="V603" s="353"/>
      <c r="W603" s="353"/>
      <c r="X603" s="353"/>
      <c r="Y603" s="353"/>
      <c r="Z603" s="353"/>
      <c r="AA603" s="353"/>
      <c r="AB603" s="353"/>
      <c r="AC603" s="353"/>
      <c r="AD603" s="353"/>
      <c r="AE603" s="353"/>
      <c r="AF603" s="353"/>
      <c r="AG603" s="353"/>
      <c r="AH603" s="353"/>
      <c r="AI603" s="353"/>
      <c r="AJ603" s="353"/>
      <c r="AK603" s="353"/>
      <c r="AL603" s="353"/>
      <c r="AM603" s="353"/>
      <c r="AN603" s="353"/>
      <c r="AO603" s="353"/>
      <c r="AP603" s="353"/>
      <c r="AQ603" s="353"/>
      <c r="AR603" s="353"/>
      <c r="AS603" s="353"/>
      <c r="AT603" s="353"/>
      <c r="AU603" s="353"/>
      <c r="AV603" s="353"/>
      <c r="AW603" s="353"/>
      <c r="AX603" s="353"/>
      <c r="AY603" s="353"/>
      <c r="AZ603" s="353"/>
      <c r="BA603" s="353"/>
      <c r="BB603" s="353"/>
      <c r="BC603" s="353"/>
      <c r="BD603" s="353"/>
      <c r="BE603" s="353"/>
      <c r="BF603" s="353"/>
      <c r="BG603" s="353"/>
      <c r="BH603" s="353"/>
      <c r="BI603" s="353"/>
      <c r="BJ603" s="353"/>
      <c r="BK603" s="353"/>
      <c r="BL603" s="353"/>
    </row>
    <row r="604" spans="1:64" ht="21.95" customHeight="1" thickBot="1">
      <c r="A604" s="253" t="s">
        <v>339</v>
      </c>
      <c r="B604" s="377">
        <f>SUM(B602:B603)</f>
        <v>0</v>
      </c>
      <c r="C604" s="254"/>
      <c r="D604" s="353"/>
      <c r="E604" s="353"/>
      <c r="F604" s="353"/>
      <c r="G604" s="353"/>
      <c r="H604" s="353"/>
      <c r="I604" s="353"/>
      <c r="J604" s="353"/>
      <c r="K604" s="353"/>
      <c r="L604" s="353"/>
      <c r="M604" s="353"/>
      <c r="N604" s="353"/>
      <c r="O604" s="353"/>
      <c r="P604" s="353"/>
      <c r="Q604" s="353"/>
      <c r="R604" s="353"/>
      <c r="S604" s="353"/>
      <c r="T604" s="353"/>
      <c r="U604" s="353"/>
      <c r="V604" s="353"/>
      <c r="W604" s="353"/>
      <c r="X604" s="353"/>
      <c r="Y604" s="353"/>
      <c r="Z604" s="353"/>
      <c r="AA604" s="353"/>
      <c r="AB604" s="353"/>
      <c r="AC604" s="353"/>
      <c r="AD604" s="353"/>
      <c r="AE604" s="353"/>
      <c r="AF604" s="353"/>
      <c r="AG604" s="353"/>
      <c r="AH604" s="353"/>
      <c r="AI604" s="353"/>
      <c r="AJ604" s="353"/>
      <c r="AK604" s="353"/>
      <c r="AL604" s="353"/>
      <c r="AM604" s="353"/>
      <c r="AN604" s="353"/>
      <c r="AO604" s="353"/>
      <c r="AP604" s="353"/>
      <c r="AQ604" s="353"/>
      <c r="AR604" s="353"/>
      <c r="AS604" s="353"/>
      <c r="AT604" s="353"/>
      <c r="AU604" s="353"/>
      <c r="AV604" s="353"/>
      <c r="AW604" s="353"/>
      <c r="AX604" s="353"/>
      <c r="AY604" s="353"/>
      <c r="AZ604" s="353"/>
      <c r="BA604" s="353"/>
      <c r="BB604" s="353"/>
      <c r="BC604" s="353"/>
      <c r="BD604" s="353"/>
      <c r="BE604" s="353"/>
      <c r="BF604" s="353"/>
      <c r="BG604" s="353"/>
      <c r="BH604" s="353"/>
      <c r="BI604" s="353"/>
      <c r="BJ604" s="353"/>
      <c r="BK604" s="353"/>
      <c r="BL604" s="353"/>
    </row>
    <row r="605" spans="1:64">
      <c r="A605" s="353"/>
      <c r="B605" s="353"/>
      <c r="C605" s="353"/>
      <c r="D605" s="353"/>
      <c r="E605" s="353"/>
      <c r="F605" s="353"/>
      <c r="G605" s="353"/>
      <c r="H605" s="353"/>
      <c r="I605" s="353"/>
      <c r="J605" s="353"/>
      <c r="K605" s="353"/>
      <c r="L605" s="353"/>
      <c r="M605" s="353"/>
      <c r="N605" s="353"/>
      <c r="O605" s="353"/>
      <c r="P605" s="353"/>
      <c r="Q605" s="353"/>
      <c r="R605" s="353"/>
      <c r="S605" s="353"/>
      <c r="T605" s="353"/>
      <c r="U605" s="353"/>
      <c r="V605" s="353"/>
      <c r="W605" s="353"/>
      <c r="X605" s="353"/>
      <c r="Y605" s="353"/>
      <c r="Z605" s="353"/>
      <c r="AA605" s="353"/>
      <c r="AB605" s="353"/>
      <c r="AC605" s="353"/>
      <c r="AD605" s="353"/>
      <c r="AE605" s="353"/>
      <c r="AF605" s="353"/>
      <c r="AG605" s="353"/>
      <c r="AH605" s="353"/>
      <c r="AI605" s="353"/>
      <c r="AJ605" s="353"/>
      <c r="AK605" s="353"/>
      <c r="AL605" s="353"/>
      <c r="AM605" s="353"/>
      <c r="AN605" s="353"/>
      <c r="AO605" s="353"/>
      <c r="AP605" s="353"/>
      <c r="AQ605" s="353"/>
      <c r="AR605" s="353"/>
      <c r="AS605" s="353"/>
      <c r="AT605" s="353"/>
      <c r="AU605" s="353"/>
      <c r="AV605" s="353"/>
      <c r="AW605" s="353"/>
      <c r="AX605" s="353"/>
      <c r="AY605" s="353"/>
      <c r="AZ605" s="353"/>
      <c r="BA605" s="353"/>
      <c r="BB605" s="353"/>
      <c r="BC605" s="353"/>
      <c r="BD605" s="353"/>
      <c r="BE605" s="353"/>
      <c r="BF605" s="353"/>
      <c r="BG605" s="353"/>
      <c r="BH605" s="353"/>
      <c r="BI605" s="353"/>
      <c r="BJ605" s="353"/>
      <c r="BK605" s="353"/>
      <c r="BL605" s="353"/>
    </row>
    <row r="606" spans="1:64" ht="15" thickBot="1">
      <c r="A606" s="373"/>
      <c r="B606" s="373"/>
      <c r="C606" s="353"/>
      <c r="D606" s="353"/>
      <c r="E606" s="353"/>
      <c r="F606" s="353"/>
      <c r="G606" s="353"/>
      <c r="H606" s="353"/>
      <c r="I606" s="353"/>
      <c r="J606" s="353"/>
      <c r="K606" s="353"/>
      <c r="L606" s="353"/>
      <c r="M606" s="353"/>
      <c r="N606" s="353"/>
      <c r="O606" s="353"/>
      <c r="P606" s="353"/>
      <c r="Q606" s="353"/>
      <c r="R606" s="353"/>
      <c r="S606" s="353"/>
      <c r="T606" s="353"/>
      <c r="U606" s="353"/>
      <c r="V606" s="353"/>
      <c r="W606" s="353"/>
      <c r="X606" s="353"/>
      <c r="Y606" s="353"/>
      <c r="Z606" s="353"/>
      <c r="AA606" s="353"/>
      <c r="AB606" s="353"/>
      <c r="AC606" s="353"/>
      <c r="AD606" s="353"/>
      <c r="AE606" s="353"/>
      <c r="AF606" s="353"/>
      <c r="AG606" s="353"/>
      <c r="AH606" s="353"/>
      <c r="AI606" s="353"/>
      <c r="AJ606" s="353"/>
      <c r="AK606" s="353"/>
      <c r="AL606" s="353"/>
      <c r="AM606" s="353"/>
      <c r="AN606" s="353"/>
      <c r="AO606" s="353"/>
      <c r="AP606" s="353"/>
      <c r="AQ606" s="353"/>
      <c r="AR606" s="353"/>
      <c r="AS606" s="353"/>
      <c r="AT606" s="353"/>
      <c r="AU606" s="353"/>
      <c r="AV606" s="353"/>
      <c r="AW606" s="353"/>
      <c r="AX606" s="353"/>
      <c r="AY606" s="353"/>
      <c r="AZ606" s="353"/>
      <c r="BA606" s="353"/>
      <c r="BB606" s="353"/>
      <c r="BC606" s="353"/>
      <c r="BD606" s="353"/>
      <c r="BE606" s="353"/>
      <c r="BF606" s="353"/>
      <c r="BG606" s="353"/>
      <c r="BH606" s="353"/>
      <c r="BI606" s="353"/>
      <c r="BJ606" s="353"/>
      <c r="BK606" s="353"/>
      <c r="BL606" s="353"/>
    </row>
    <row r="607" spans="1:64" ht="15" thickTop="1">
      <c r="A607" s="358"/>
      <c r="B607" s="358"/>
      <c r="C607" s="358"/>
      <c r="D607" s="358"/>
      <c r="E607" s="358"/>
      <c r="F607" s="358"/>
      <c r="G607" s="358"/>
      <c r="H607" s="358"/>
      <c r="I607" s="358"/>
      <c r="J607" s="358"/>
      <c r="K607" s="358"/>
      <c r="L607" s="358"/>
      <c r="M607" s="358"/>
      <c r="N607" s="358"/>
      <c r="O607" s="358"/>
      <c r="P607" s="358"/>
      <c r="Q607" s="358"/>
      <c r="R607" s="358"/>
      <c r="S607" s="358"/>
      <c r="T607" s="358"/>
      <c r="U607" s="358"/>
      <c r="V607" s="358"/>
      <c r="W607" s="358"/>
      <c r="X607" s="358"/>
      <c r="Y607" s="358"/>
      <c r="Z607" s="358"/>
      <c r="AA607" s="358"/>
      <c r="AB607" s="358"/>
      <c r="AC607" s="358"/>
      <c r="AD607" s="358"/>
      <c r="AE607" s="358"/>
      <c r="AF607" s="358"/>
      <c r="AG607" s="358"/>
      <c r="AH607" s="358"/>
      <c r="AI607" s="358"/>
      <c r="AJ607" s="358"/>
      <c r="AK607" s="358"/>
      <c r="AL607" s="358"/>
      <c r="AM607" s="358"/>
      <c r="AN607" s="358"/>
      <c r="AO607" s="358"/>
      <c r="AP607" s="358"/>
      <c r="AQ607" s="358"/>
      <c r="AR607" s="358"/>
      <c r="AS607" s="358"/>
      <c r="AT607" s="358"/>
      <c r="AU607" s="358"/>
      <c r="AV607" s="358"/>
      <c r="AW607" s="353"/>
      <c r="AX607" s="353"/>
      <c r="AY607" s="353"/>
      <c r="AZ607" s="353"/>
      <c r="BA607" s="353"/>
      <c r="BB607" s="353"/>
      <c r="BC607" s="353"/>
      <c r="BD607" s="353"/>
      <c r="BE607" s="353"/>
      <c r="BF607" s="353"/>
      <c r="BG607" s="353"/>
      <c r="BH607" s="353"/>
      <c r="BI607" s="353"/>
      <c r="BJ607" s="353"/>
      <c r="BK607" s="353"/>
      <c r="BL607" s="353"/>
    </row>
    <row r="608" spans="1:64">
      <c r="A608" s="359"/>
      <c r="B608" s="359"/>
      <c r="C608" s="359"/>
      <c r="D608" s="359"/>
      <c r="E608" s="359"/>
      <c r="F608" s="359"/>
      <c r="G608" s="359"/>
      <c r="H608" s="359"/>
      <c r="I608" s="359"/>
      <c r="J608" s="359"/>
      <c r="K608" s="359"/>
      <c r="L608" s="359"/>
      <c r="M608" s="359"/>
      <c r="N608" s="359"/>
      <c r="O608" s="359"/>
      <c r="P608" s="359"/>
      <c r="Q608" s="359"/>
      <c r="R608" s="359"/>
      <c r="S608" s="359"/>
      <c r="T608" s="359"/>
      <c r="U608" s="359"/>
      <c r="V608" s="359"/>
      <c r="W608" s="359"/>
      <c r="X608" s="359"/>
      <c r="Y608" s="359"/>
      <c r="Z608" s="359"/>
      <c r="AA608" s="359"/>
      <c r="AB608" s="359"/>
      <c r="AC608" s="359"/>
      <c r="AD608" s="359"/>
      <c r="AE608" s="359"/>
      <c r="AF608" s="359"/>
      <c r="AG608" s="359"/>
      <c r="AH608" s="359"/>
      <c r="AI608" s="359"/>
      <c r="AJ608" s="359"/>
      <c r="AK608" s="359"/>
      <c r="AL608" s="359"/>
      <c r="AM608" s="359"/>
      <c r="AN608" s="359"/>
      <c r="AO608" s="359"/>
      <c r="AP608" s="359"/>
      <c r="AQ608" s="359"/>
      <c r="AR608" s="359"/>
      <c r="AS608" s="359"/>
      <c r="AT608" s="359"/>
      <c r="AU608" s="359"/>
      <c r="AV608" s="359"/>
      <c r="AW608" s="353"/>
      <c r="AX608" s="353"/>
      <c r="AY608" s="353"/>
      <c r="AZ608" s="353"/>
      <c r="BA608" s="353"/>
      <c r="BB608" s="353"/>
      <c r="BC608" s="353"/>
      <c r="BD608" s="353"/>
      <c r="BE608" s="353"/>
      <c r="BF608" s="353"/>
      <c r="BG608" s="353"/>
      <c r="BH608" s="353"/>
      <c r="BI608" s="353"/>
      <c r="BJ608" s="353"/>
      <c r="BK608" s="353"/>
      <c r="BL608" s="353"/>
    </row>
    <row r="609" spans="1:64">
      <c r="A609" s="359"/>
      <c r="B609" s="359"/>
      <c r="C609" s="359"/>
      <c r="D609" s="359"/>
      <c r="E609" s="359"/>
      <c r="F609" s="359"/>
      <c r="G609" s="359"/>
      <c r="H609" s="359"/>
      <c r="I609" s="359"/>
      <c r="J609" s="359"/>
      <c r="K609" s="359"/>
      <c r="L609" s="359"/>
      <c r="M609" s="359"/>
      <c r="N609" s="359"/>
      <c r="O609" s="359"/>
      <c r="P609" s="359"/>
      <c r="Q609" s="359"/>
      <c r="R609" s="359"/>
      <c r="S609" s="359"/>
      <c r="T609" s="359"/>
      <c r="U609" s="359"/>
      <c r="V609" s="359"/>
      <c r="W609" s="359"/>
      <c r="X609" s="359"/>
      <c r="Y609" s="359"/>
      <c r="Z609" s="359"/>
      <c r="AA609" s="359"/>
      <c r="AB609" s="359"/>
      <c r="AC609" s="359"/>
      <c r="AD609" s="359"/>
      <c r="AE609" s="359"/>
      <c r="AF609" s="359"/>
      <c r="AG609" s="359"/>
      <c r="AH609" s="359"/>
      <c r="AI609" s="359"/>
      <c r="AJ609" s="359"/>
      <c r="AK609" s="359"/>
      <c r="AL609" s="359"/>
      <c r="AM609" s="359"/>
      <c r="AN609" s="359"/>
      <c r="AO609" s="359"/>
      <c r="AP609" s="359"/>
      <c r="AQ609" s="359"/>
      <c r="AR609" s="359"/>
      <c r="AS609" s="359"/>
      <c r="AT609" s="359"/>
      <c r="AU609" s="359"/>
      <c r="AV609" s="359"/>
      <c r="AW609" s="353"/>
      <c r="AX609" s="353"/>
      <c r="AY609" s="353"/>
      <c r="AZ609" s="353"/>
      <c r="BA609" s="353"/>
      <c r="BB609" s="353"/>
      <c r="BC609" s="353"/>
      <c r="BD609" s="353"/>
      <c r="BE609" s="353"/>
      <c r="BF609" s="353"/>
      <c r="BG609" s="353"/>
      <c r="BH609" s="353"/>
      <c r="BI609" s="353"/>
      <c r="BJ609" s="353"/>
      <c r="BK609" s="353"/>
      <c r="BL609" s="353"/>
    </row>
    <row r="610" spans="1:64">
      <c r="A610" s="353"/>
      <c r="B610" s="353"/>
      <c r="C610" s="353"/>
      <c r="D610" s="353"/>
      <c r="E610" s="353"/>
      <c r="F610" s="353"/>
      <c r="G610" s="353"/>
      <c r="H610" s="353"/>
      <c r="I610" s="353"/>
      <c r="J610" s="353"/>
      <c r="K610" s="353"/>
      <c r="L610" s="353"/>
      <c r="M610" s="353"/>
      <c r="N610" s="353"/>
      <c r="O610" s="353"/>
      <c r="P610" s="353"/>
      <c r="Q610" s="353"/>
      <c r="R610" s="353"/>
      <c r="S610" s="353"/>
      <c r="T610" s="353"/>
      <c r="U610" s="353"/>
      <c r="V610" s="353"/>
      <c r="W610" s="353"/>
      <c r="X610" s="353"/>
      <c r="Y610" s="353"/>
      <c r="Z610" s="353"/>
      <c r="AA610" s="353"/>
      <c r="AB610" s="353"/>
      <c r="AC610" s="353"/>
      <c r="AD610" s="353"/>
      <c r="AE610" s="353"/>
      <c r="AF610" s="353"/>
      <c r="AG610" s="353"/>
      <c r="AH610" s="353"/>
      <c r="AI610" s="353"/>
      <c r="AJ610" s="353"/>
      <c r="AK610" s="353"/>
      <c r="AL610" s="353"/>
      <c r="AM610" s="353"/>
      <c r="AN610" s="353"/>
      <c r="AO610" s="353"/>
      <c r="AP610" s="353"/>
      <c r="AQ610" s="353"/>
      <c r="AR610" s="353"/>
      <c r="AS610" s="353"/>
      <c r="AT610" s="353"/>
      <c r="AU610" s="353"/>
      <c r="AV610" s="353"/>
      <c r="AW610" s="353"/>
      <c r="AX610" s="353"/>
      <c r="AY610" s="353"/>
      <c r="AZ610" s="353"/>
      <c r="BA610" s="353"/>
      <c r="BB610" s="353"/>
      <c r="BC610" s="353"/>
      <c r="BD610" s="353"/>
      <c r="BE610" s="353"/>
      <c r="BF610" s="353"/>
      <c r="BG610" s="353"/>
      <c r="BH610" s="353"/>
      <c r="BI610" s="353"/>
      <c r="BJ610" s="353"/>
      <c r="BK610" s="353"/>
      <c r="BL610" s="353"/>
    </row>
    <row r="611" spans="1:64">
      <c r="A611" s="353"/>
      <c r="B611" s="353"/>
      <c r="C611" s="353"/>
      <c r="D611" s="353"/>
      <c r="E611" s="353"/>
      <c r="F611" s="353"/>
      <c r="G611" s="353"/>
      <c r="H611" s="353"/>
      <c r="I611" s="353"/>
      <c r="J611" s="353"/>
      <c r="K611" s="353"/>
      <c r="L611" s="353"/>
      <c r="M611" s="353"/>
      <c r="N611" s="353"/>
      <c r="O611" s="353"/>
      <c r="P611" s="353"/>
      <c r="Q611" s="353"/>
      <c r="R611" s="353"/>
      <c r="S611" s="353"/>
      <c r="T611" s="353"/>
      <c r="U611" s="353"/>
      <c r="V611" s="353"/>
      <c r="W611" s="353"/>
      <c r="X611" s="353"/>
      <c r="Y611" s="353"/>
      <c r="Z611" s="353"/>
      <c r="AA611" s="353"/>
      <c r="AB611" s="353"/>
      <c r="AC611" s="353"/>
      <c r="AD611" s="353"/>
      <c r="AE611" s="353"/>
      <c r="AF611" s="353"/>
      <c r="AG611" s="353"/>
      <c r="AH611" s="353"/>
      <c r="AI611" s="353"/>
      <c r="AJ611" s="353"/>
      <c r="AK611" s="353"/>
      <c r="AL611" s="353"/>
      <c r="AM611" s="353"/>
      <c r="AN611" s="353"/>
      <c r="AO611" s="353"/>
      <c r="AP611" s="353"/>
      <c r="AQ611" s="353"/>
      <c r="AR611" s="353"/>
      <c r="AS611" s="353"/>
      <c r="AT611" s="353"/>
      <c r="AU611" s="353"/>
      <c r="AV611" s="353"/>
      <c r="AW611" s="353"/>
      <c r="AX611" s="353"/>
      <c r="AY611" s="353"/>
      <c r="AZ611" s="353"/>
      <c r="BA611" s="353"/>
      <c r="BB611" s="353"/>
      <c r="BC611" s="353"/>
      <c r="BD611" s="353"/>
      <c r="BE611" s="353"/>
      <c r="BF611" s="353"/>
      <c r="BG611" s="353"/>
      <c r="BH611" s="353"/>
      <c r="BI611" s="353"/>
      <c r="BJ611" s="353"/>
      <c r="BK611" s="353"/>
      <c r="BL611" s="353"/>
    </row>
    <row r="612" spans="1:64">
      <c r="A612" s="353"/>
      <c r="B612" s="353"/>
      <c r="C612" s="353"/>
      <c r="D612" s="353"/>
      <c r="E612" s="353"/>
      <c r="F612" s="353"/>
      <c r="G612" s="353"/>
      <c r="H612" s="353"/>
      <c r="I612" s="353"/>
      <c r="J612" s="353"/>
      <c r="K612" s="353"/>
      <c r="L612" s="353"/>
      <c r="M612" s="353"/>
      <c r="N612" s="353"/>
      <c r="O612" s="353"/>
      <c r="P612" s="353"/>
      <c r="Q612" s="353"/>
      <c r="R612" s="353"/>
      <c r="S612" s="353"/>
      <c r="T612" s="353"/>
      <c r="U612" s="353"/>
      <c r="V612" s="353"/>
      <c r="W612" s="353"/>
      <c r="X612" s="353"/>
      <c r="Y612" s="353"/>
      <c r="Z612" s="353"/>
      <c r="AA612" s="353"/>
      <c r="AB612" s="353"/>
      <c r="AC612" s="353"/>
      <c r="AD612" s="353"/>
      <c r="AE612" s="353"/>
      <c r="AF612" s="353"/>
      <c r="AG612" s="353"/>
      <c r="AH612" s="353"/>
      <c r="AI612" s="353"/>
      <c r="AJ612" s="353"/>
      <c r="AK612" s="353"/>
      <c r="AL612" s="353"/>
      <c r="AM612" s="353"/>
      <c r="AN612" s="353"/>
      <c r="AO612" s="353"/>
      <c r="AP612" s="353"/>
      <c r="AQ612" s="353"/>
      <c r="AR612" s="353"/>
      <c r="AS612" s="353"/>
      <c r="AT612" s="353"/>
      <c r="AU612" s="353"/>
      <c r="AV612" s="353"/>
      <c r="AW612" s="353"/>
      <c r="AX612" s="353"/>
      <c r="AY612" s="353"/>
      <c r="AZ612" s="353"/>
      <c r="BA612" s="353"/>
      <c r="BB612" s="353"/>
      <c r="BC612" s="353"/>
      <c r="BD612" s="353"/>
      <c r="BE612" s="353"/>
      <c r="BF612" s="353"/>
      <c r="BG612" s="353"/>
      <c r="BH612" s="353"/>
      <c r="BI612" s="353"/>
      <c r="BJ612" s="353"/>
      <c r="BK612" s="353"/>
      <c r="BL612" s="353"/>
    </row>
    <row r="613" spans="1:64">
      <c r="A613" s="353"/>
      <c r="B613" s="353"/>
      <c r="C613" s="353"/>
      <c r="D613" s="353"/>
      <c r="E613" s="353"/>
      <c r="F613" s="353"/>
      <c r="G613" s="353"/>
      <c r="H613" s="353"/>
      <c r="I613" s="353"/>
      <c r="J613" s="353"/>
      <c r="K613" s="353"/>
      <c r="L613" s="353"/>
      <c r="M613" s="353"/>
      <c r="N613" s="353"/>
      <c r="O613" s="353"/>
      <c r="P613" s="353"/>
      <c r="Q613" s="353"/>
      <c r="R613" s="353"/>
      <c r="S613" s="353"/>
      <c r="T613" s="353"/>
      <c r="U613" s="353"/>
      <c r="V613" s="353"/>
      <c r="W613" s="353"/>
      <c r="X613" s="353"/>
      <c r="Y613" s="353"/>
      <c r="Z613" s="353"/>
      <c r="AA613" s="353"/>
      <c r="AB613" s="353"/>
      <c r="AC613" s="353"/>
      <c r="AD613" s="353"/>
      <c r="AE613" s="353"/>
      <c r="AF613" s="353"/>
      <c r="AG613" s="353"/>
      <c r="AH613" s="353"/>
      <c r="AI613" s="353"/>
      <c r="AJ613" s="353"/>
      <c r="AK613" s="353"/>
      <c r="AL613" s="353"/>
      <c r="AM613" s="353"/>
      <c r="AN613" s="353"/>
      <c r="AO613" s="353"/>
      <c r="AP613" s="353"/>
      <c r="AQ613" s="353"/>
      <c r="AR613" s="353"/>
      <c r="AS613" s="353"/>
      <c r="AT613" s="353"/>
      <c r="AU613" s="353"/>
      <c r="AV613" s="353"/>
      <c r="AW613" s="353"/>
      <c r="AX613" s="353"/>
      <c r="AY613" s="353"/>
      <c r="AZ613" s="353"/>
      <c r="BA613" s="353"/>
      <c r="BB613" s="353"/>
      <c r="BC613" s="353"/>
      <c r="BD613" s="353"/>
      <c r="BE613" s="353"/>
      <c r="BF613" s="353"/>
      <c r="BG613" s="353"/>
      <c r="BH613" s="353"/>
      <c r="BI613" s="353"/>
      <c r="BJ613" s="353"/>
      <c r="BK613" s="353"/>
      <c r="BL613" s="353"/>
    </row>
    <row r="614" spans="1:64">
      <c r="A614" s="353"/>
      <c r="B614" s="353"/>
      <c r="C614" s="353"/>
      <c r="D614" s="353"/>
      <c r="E614" s="353"/>
      <c r="F614" s="353"/>
      <c r="G614" s="353"/>
      <c r="H614" s="353"/>
      <c r="I614" s="353"/>
      <c r="J614" s="353"/>
      <c r="K614" s="353"/>
      <c r="L614" s="353"/>
      <c r="M614" s="353"/>
      <c r="N614" s="353"/>
      <c r="O614" s="353"/>
      <c r="P614" s="353"/>
      <c r="Q614" s="353"/>
      <c r="R614" s="353"/>
      <c r="S614" s="353"/>
      <c r="T614" s="353"/>
      <c r="U614" s="353"/>
      <c r="V614" s="353"/>
      <c r="W614" s="353"/>
      <c r="X614" s="353"/>
      <c r="Y614" s="353"/>
      <c r="Z614" s="353"/>
      <c r="AA614" s="353"/>
      <c r="AB614" s="353"/>
      <c r="AC614" s="353"/>
      <c r="AD614" s="353"/>
      <c r="AE614" s="353"/>
      <c r="AF614" s="353"/>
      <c r="AG614" s="353"/>
      <c r="AH614" s="353"/>
      <c r="AI614" s="353"/>
      <c r="AJ614" s="353"/>
      <c r="AK614" s="353"/>
      <c r="AL614" s="353"/>
      <c r="AM614" s="353"/>
      <c r="AN614" s="353"/>
      <c r="AO614" s="353"/>
      <c r="AP614" s="353"/>
      <c r="AQ614" s="353"/>
      <c r="AR614" s="353"/>
      <c r="AS614" s="353"/>
      <c r="AT614" s="353"/>
      <c r="AU614" s="353"/>
      <c r="AV614" s="353"/>
      <c r="AW614" s="353"/>
      <c r="AX614" s="353"/>
      <c r="AY614" s="353"/>
      <c r="AZ614" s="353"/>
      <c r="BA614" s="353"/>
      <c r="BB614" s="353"/>
      <c r="BC614" s="353"/>
      <c r="BD614" s="353"/>
      <c r="BE614" s="353"/>
      <c r="BF614" s="353"/>
      <c r="BG614" s="353"/>
      <c r="BH614" s="353"/>
      <c r="BI614" s="353"/>
      <c r="BJ614" s="353"/>
      <c r="BK614" s="353"/>
      <c r="BL614" s="353"/>
    </row>
    <row r="615" spans="1:64">
      <c r="A615" s="353"/>
      <c r="B615" s="353"/>
      <c r="C615" s="353"/>
      <c r="D615" s="353"/>
      <c r="E615" s="353"/>
      <c r="F615" s="353"/>
      <c r="G615" s="353"/>
      <c r="H615" s="353"/>
      <c r="I615" s="353"/>
      <c r="J615" s="353"/>
      <c r="K615" s="353"/>
      <c r="L615" s="353"/>
      <c r="M615" s="353"/>
      <c r="N615" s="353"/>
      <c r="O615" s="353"/>
      <c r="P615" s="353"/>
      <c r="Q615" s="353"/>
      <c r="R615" s="353"/>
      <c r="S615" s="353"/>
      <c r="T615" s="353"/>
      <c r="U615" s="353"/>
      <c r="V615" s="353"/>
      <c r="W615" s="353"/>
      <c r="X615" s="353"/>
      <c r="Y615" s="353"/>
      <c r="Z615" s="353"/>
      <c r="AA615" s="353"/>
      <c r="AB615" s="353"/>
      <c r="AC615" s="353"/>
      <c r="AD615" s="353"/>
      <c r="AE615" s="353"/>
      <c r="AF615" s="353"/>
      <c r="AG615" s="353"/>
      <c r="AH615" s="353"/>
      <c r="AI615" s="353"/>
      <c r="AJ615" s="353"/>
      <c r="AK615" s="353"/>
      <c r="AL615" s="353"/>
      <c r="AM615" s="353"/>
      <c r="AN615" s="353"/>
      <c r="AO615" s="353"/>
      <c r="AP615" s="353"/>
      <c r="AQ615" s="353"/>
      <c r="AR615" s="353"/>
      <c r="AS615" s="353"/>
      <c r="AT615" s="353"/>
      <c r="AU615" s="353"/>
      <c r="AV615" s="353"/>
      <c r="AW615" s="353"/>
      <c r="AX615" s="353"/>
      <c r="AY615" s="353"/>
      <c r="AZ615" s="353"/>
      <c r="BA615" s="353"/>
      <c r="BB615" s="353"/>
      <c r="BC615" s="353"/>
      <c r="BD615" s="353"/>
      <c r="BE615" s="353"/>
      <c r="BF615" s="353"/>
      <c r="BG615" s="353"/>
      <c r="BH615" s="353"/>
      <c r="BI615" s="353"/>
      <c r="BJ615" s="353"/>
      <c r="BK615" s="353"/>
      <c r="BL615" s="353"/>
    </row>
    <row r="616" spans="1:64">
      <c r="A616" s="353"/>
      <c r="B616" s="353"/>
      <c r="C616" s="353"/>
      <c r="D616" s="353"/>
      <c r="E616" s="353"/>
      <c r="F616" s="353"/>
      <c r="G616" s="353"/>
      <c r="H616" s="353"/>
      <c r="I616" s="353"/>
      <c r="J616" s="353"/>
      <c r="K616" s="353"/>
      <c r="L616" s="353"/>
      <c r="M616" s="353"/>
      <c r="N616" s="353"/>
      <c r="O616" s="353"/>
      <c r="P616" s="353"/>
      <c r="Q616" s="353"/>
      <c r="R616" s="353"/>
      <c r="S616" s="353"/>
      <c r="T616" s="353"/>
      <c r="U616" s="353"/>
      <c r="V616" s="353"/>
      <c r="W616" s="353"/>
      <c r="X616" s="353"/>
      <c r="Y616" s="353"/>
      <c r="Z616" s="353"/>
      <c r="AA616" s="353"/>
      <c r="AB616" s="353"/>
      <c r="AC616" s="353"/>
      <c r="AD616" s="353"/>
      <c r="AE616" s="353"/>
      <c r="AF616" s="353"/>
      <c r="AG616" s="353"/>
      <c r="AH616" s="353"/>
      <c r="AI616" s="353"/>
      <c r="AJ616" s="353"/>
      <c r="AK616" s="353"/>
      <c r="AL616" s="353"/>
      <c r="AM616" s="353"/>
      <c r="AN616" s="353"/>
      <c r="AO616" s="353"/>
      <c r="AP616" s="353"/>
      <c r="AQ616" s="353"/>
      <c r="AR616" s="353"/>
      <c r="AS616" s="353"/>
      <c r="AT616" s="353"/>
      <c r="AU616" s="353"/>
      <c r="AV616" s="353"/>
      <c r="AW616" s="353"/>
      <c r="AX616" s="353"/>
      <c r="AY616" s="353"/>
      <c r="AZ616" s="353"/>
      <c r="BA616" s="353"/>
      <c r="BB616" s="353"/>
      <c r="BC616" s="353"/>
      <c r="BD616" s="353"/>
      <c r="BE616" s="353"/>
      <c r="BF616" s="353"/>
      <c r="BG616" s="353"/>
      <c r="BH616" s="353"/>
      <c r="BI616" s="353"/>
      <c r="BJ616" s="353"/>
      <c r="BK616" s="353"/>
      <c r="BL616" s="353"/>
    </row>
    <row r="617" spans="1:64">
      <c r="A617" s="353"/>
      <c r="B617" s="353"/>
      <c r="C617" s="353"/>
      <c r="D617" s="353"/>
      <c r="E617" s="353"/>
      <c r="F617" s="353"/>
      <c r="G617" s="353"/>
      <c r="H617" s="353"/>
      <c r="I617" s="353"/>
      <c r="J617" s="353"/>
      <c r="K617" s="353"/>
      <c r="L617" s="353"/>
      <c r="M617" s="353"/>
      <c r="N617" s="353"/>
      <c r="O617" s="353"/>
      <c r="P617" s="353"/>
      <c r="Q617" s="353"/>
      <c r="R617" s="353"/>
      <c r="S617" s="353"/>
      <c r="T617" s="353"/>
      <c r="U617" s="353"/>
      <c r="V617" s="353"/>
      <c r="W617" s="353"/>
      <c r="X617" s="353"/>
      <c r="Y617" s="353"/>
      <c r="Z617" s="353"/>
      <c r="AA617" s="353"/>
      <c r="AB617" s="353"/>
      <c r="AC617" s="353"/>
      <c r="AD617" s="353"/>
      <c r="AE617" s="353"/>
      <c r="AF617" s="353"/>
      <c r="AG617" s="353"/>
      <c r="AH617" s="353"/>
      <c r="AI617" s="353"/>
      <c r="AJ617" s="353"/>
      <c r="AK617" s="353"/>
      <c r="AL617" s="353"/>
      <c r="AM617" s="353"/>
      <c r="AN617" s="353"/>
      <c r="AO617" s="353"/>
      <c r="AP617" s="353"/>
      <c r="AQ617" s="353"/>
      <c r="AR617" s="353"/>
      <c r="AS617" s="353"/>
      <c r="AT617" s="353"/>
      <c r="AU617" s="353"/>
      <c r="AV617" s="353"/>
      <c r="AW617" s="353"/>
      <c r="AX617" s="353"/>
      <c r="AY617" s="353"/>
      <c r="AZ617" s="353"/>
      <c r="BA617" s="353"/>
      <c r="BB617" s="353"/>
      <c r="BC617" s="353"/>
      <c r="BD617" s="353"/>
      <c r="BE617" s="353"/>
      <c r="BF617" s="353"/>
      <c r="BG617" s="353"/>
      <c r="BH617" s="353"/>
      <c r="BI617" s="353"/>
      <c r="BJ617" s="353"/>
      <c r="BK617" s="353"/>
      <c r="BL617" s="353"/>
    </row>
    <row r="618" spans="1:64">
      <c r="A618" s="353"/>
      <c r="B618" s="353"/>
      <c r="C618" s="353"/>
      <c r="D618" s="353"/>
      <c r="E618" s="353"/>
      <c r="F618" s="353"/>
      <c r="G618" s="353"/>
      <c r="H618" s="353"/>
      <c r="I618" s="353"/>
      <c r="J618" s="353"/>
      <c r="K618" s="353"/>
      <c r="L618" s="353"/>
      <c r="M618" s="353"/>
      <c r="N618" s="353"/>
      <c r="O618" s="353"/>
      <c r="P618" s="353"/>
      <c r="Q618" s="353"/>
      <c r="R618" s="353"/>
      <c r="S618" s="353"/>
      <c r="T618" s="353"/>
      <c r="U618" s="353"/>
      <c r="V618" s="353"/>
      <c r="W618" s="353"/>
      <c r="X618" s="353"/>
      <c r="Y618" s="353"/>
      <c r="Z618" s="353"/>
      <c r="AA618" s="353"/>
      <c r="AB618" s="353"/>
      <c r="AC618" s="353"/>
      <c r="AD618" s="353"/>
      <c r="AE618" s="353"/>
      <c r="AF618" s="353"/>
      <c r="AG618" s="353"/>
      <c r="AH618" s="353"/>
      <c r="AI618" s="353"/>
      <c r="AJ618" s="353"/>
      <c r="AK618" s="353"/>
      <c r="AL618" s="353"/>
      <c r="AM618" s="353"/>
      <c r="AN618" s="353"/>
      <c r="AO618" s="353"/>
      <c r="AP618" s="353"/>
      <c r="AQ618" s="353"/>
      <c r="AR618" s="353"/>
      <c r="AS618" s="353"/>
      <c r="AT618" s="353"/>
      <c r="AU618" s="353"/>
      <c r="AV618" s="353"/>
      <c r="AW618" s="353"/>
      <c r="AX618" s="353"/>
      <c r="AY618" s="353"/>
      <c r="AZ618" s="353"/>
      <c r="BA618" s="353"/>
      <c r="BB618" s="353"/>
      <c r="BC618" s="353"/>
      <c r="BD618" s="353"/>
      <c r="BE618" s="353"/>
      <c r="BF618" s="353"/>
      <c r="BG618" s="353"/>
      <c r="BH618" s="353"/>
      <c r="BI618" s="353"/>
      <c r="BJ618" s="353"/>
      <c r="BK618" s="353"/>
      <c r="BL618" s="353"/>
    </row>
    <row r="619" spans="1:64">
      <c r="A619" s="353"/>
      <c r="B619" s="353"/>
      <c r="C619" s="353"/>
      <c r="D619" s="353"/>
      <c r="E619" s="353"/>
      <c r="F619" s="353"/>
      <c r="G619" s="353"/>
      <c r="H619" s="353"/>
      <c r="I619" s="353"/>
      <c r="J619" s="353"/>
      <c r="K619" s="353"/>
      <c r="L619" s="353"/>
      <c r="M619" s="353"/>
      <c r="N619" s="353"/>
      <c r="O619" s="353"/>
      <c r="P619" s="353"/>
      <c r="Q619" s="353"/>
      <c r="R619" s="353"/>
      <c r="S619" s="353"/>
      <c r="T619" s="353"/>
      <c r="U619" s="353"/>
      <c r="V619" s="353"/>
      <c r="W619" s="353"/>
      <c r="X619" s="353"/>
      <c r="Y619" s="353"/>
      <c r="Z619" s="353"/>
      <c r="AA619" s="353"/>
      <c r="AB619" s="353"/>
      <c r="AC619" s="353"/>
      <c r="AD619" s="353"/>
      <c r="AE619" s="353"/>
      <c r="AF619" s="353"/>
      <c r="AG619" s="353"/>
      <c r="AH619" s="353"/>
      <c r="AI619" s="353"/>
      <c r="AJ619" s="353"/>
      <c r="AK619" s="353"/>
      <c r="AL619" s="353"/>
      <c r="AM619" s="353"/>
      <c r="AN619" s="353"/>
      <c r="AO619" s="353"/>
      <c r="AP619" s="353"/>
      <c r="AQ619" s="353"/>
      <c r="AR619" s="353"/>
      <c r="AS619" s="353"/>
      <c r="AT619" s="353"/>
      <c r="AU619" s="353"/>
      <c r="AV619" s="353"/>
      <c r="AW619" s="353"/>
      <c r="AX619" s="353"/>
      <c r="AY619" s="353"/>
      <c r="AZ619" s="353"/>
      <c r="BA619" s="353"/>
      <c r="BB619" s="353"/>
      <c r="BC619" s="353"/>
      <c r="BD619" s="353"/>
      <c r="BE619" s="353"/>
      <c r="BF619" s="353"/>
      <c r="BG619" s="353"/>
      <c r="BH619" s="353"/>
      <c r="BI619" s="353"/>
      <c r="BJ619" s="353"/>
      <c r="BK619" s="353"/>
      <c r="BL619" s="353"/>
    </row>
    <row r="620" spans="1:64">
      <c r="A620" s="353"/>
      <c r="B620" s="353"/>
      <c r="C620" s="353"/>
      <c r="D620" s="353"/>
      <c r="E620" s="353"/>
      <c r="F620" s="353"/>
      <c r="G620" s="353"/>
      <c r="H620" s="353"/>
      <c r="I620" s="353"/>
      <c r="J620" s="353"/>
      <c r="K620" s="353"/>
      <c r="L620" s="353"/>
      <c r="M620" s="353"/>
      <c r="N620" s="353"/>
      <c r="O620" s="353"/>
      <c r="P620" s="353"/>
      <c r="Q620" s="353"/>
      <c r="R620" s="353"/>
      <c r="S620" s="353"/>
      <c r="T620" s="353"/>
      <c r="U620" s="353"/>
      <c r="V620" s="353"/>
      <c r="W620" s="353"/>
      <c r="X620" s="353"/>
      <c r="Y620" s="353"/>
      <c r="Z620" s="353"/>
      <c r="AA620" s="353"/>
      <c r="AB620" s="353"/>
      <c r="AC620" s="353"/>
      <c r="AD620" s="353"/>
      <c r="AE620" s="353"/>
      <c r="AF620" s="353"/>
      <c r="AG620" s="353"/>
      <c r="AH620" s="353"/>
      <c r="AI620" s="353"/>
      <c r="AJ620" s="353"/>
      <c r="AK620" s="353"/>
      <c r="AL620" s="353"/>
      <c r="AM620" s="353"/>
      <c r="AN620" s="353"/>
      <c r="AO620" s="353"/>
      <c r="AP620" s="353"/>
      <c r="AQ620" s="353"/>
      <c r="AR620" s="353"/>
      <c r="AS620" s="353"/>
      <c r="AT620" s="353"/>
      <c r="AU620" s="353"/>
      <c r="AV620" s="353"/>
      <c r="AW620" s="353"/>
      <c r="AX620" s="353"/>
      <c r="AY620" s="353"/>
      <c r="AZ620" s="353"/>
      <c r="BA620" s="353"/>
      <c r="BB620" s="353"/>
      <c r="BC620" s="353"/>
      <c r="BD620" s="353"/>
      <c r="BE620" s="353"/>
      <c r="BF620" s="353"/>
      <c r="BG620" s="353"/>
      <c r="BH620" s="353"/>
      <c r="BI620" s="353"/>
      <c r="BJ620" s="353"/>
      <c r="BK620" s="353"/>
      <c r="BL620" s="353"/>
    </row>
    <row r="621" spans="1:64">
      <c r="A621" s="353"/>
      <c r="B621" s="353"/>
      <c r="C621" s="353"/>
      <c r="D621" s="353"/>
      <c r="E621" s="353"/>
      <c r="F621" s="353"/>
      <c r="G621" s="353"/>
      <c r="H621" s="353"/>
      <c r="I621" s="353"/>
      <c r="J621" s="353"/>
      <c r="K621" s="353"/>
      <c r="L621" s="353"/>
      <c r="M621" s="353"/>
      <c r="N621" s="353"/>
      <c r="O621" s="353"/>
      <c r="P621" s="353"/>
      <c r="Q621" s="353"/>
      <c r="R621" s="353"/>
      <c r="S621" s="353"/>
      <c r="T621" s="353"/>
      <c r="U621" s="353"/>
      <c r="V621" s="353"/>
      <c r="W621" s="353"/>
      <c r="X621" s="353"/>
      <c r="Y621" s="353"/>
      <c r="Z621" s="353"/>
      <c r="AA621" s="353"/>
      <c r="AB621" s="353"/>
      <c r="AC621" s="353"/>
      <c r="AD621" s="353"/>
      <c r="AE621" s="353"/>
      <c r="AF621" s="353"/>
      <c r="AG621" s="353"/>
      <c r="AH621" s="353"/>
      <c r="AI621" s="353"/>
      <c r="AJ621" s="353"/>
      <c r="AK621" s="353"/>
      <c r="AL621" s="353"/>
      <c r="AM621" s="353"/>
      <c r="AN621" s="353"/>
      <c r="AO621" s="353"/>
      <c r="AP621" s="353"/>
      <c r="AQ621" s="353"/>
      <c r="AR621" s="353"/>
      <c r="AS621" s="353"/>
      <c r="AT621" s="353"/>
      <c r="AU621" s="353"/>
      <c r="AV621" s="353"/>
      <c r="AW621" s="353"/>
      <c r="AX621" s="353"/>
      <c r="AY621" s="353"/>
      <c r="AZ621" s="353"/>
      <c r="BA621" s="353"/>
      <c r="BB621" s="353"/>
      <c r="BC621" s="353"/>
      <c r="BD621" s="353"/>
      <c r="BE621" s="353"/>
      <c r="BF621" s="353"/>
      <c r="BG621" s="353"/>
      <c r="BH621" s="353"/>
      <c r="BI621" s="353"/>
      <c r="BJ621" s="353"/>
      <c r="BK621" s="353"/>
      <c r="BL621" s="353"/>
    </row>
    <row r="622" spans="1:64">
      <c r="A622" s="353"/>
      <c r="B622" s="353"/>
      <c r="C622" s="353"/>
      <c r="D622" s="353"/>
      <c r="E622" s="353"/>
      <c r="F622" s="353"/>
      <c r="G622" s="353"/>
      <c r="H622" s="353"/>
      <c r="I622" s="353"/>
      <c r="J622" s="353"/>
      <c r="K622" s="353"/>
      <c r="L622" s="353"/>
      <c r="M622" s="353"/>
      <c r="N622" s="353"/>
      <c r="O622" s="353"/>
      <c r="P622" s="353"/>
      <c r="Q622" s="353"/>
      <c r="R622" s="353"/>
      <c r="S622" s="353"/>
      <c r="T622" s="353"/>
      <c r="U622" s="353"/>
      <c r="V622" s="353"/>
      <c r="W622" s="353"/>
      <c r="X622" s="353"/>
      <c r="Y622" s="353"/>
      <c r="Z622" s="353"/>
      <c r="AA622" s="353"/>
      <c r="AB622" s="353"/>
      <c r="AC622" s="353"/>
      <c r="AD622" s="353"/>
      <c r="AE622" s="353"/>
      <c r="AF622" s="353"/>
      <c r="AG622" s="353"/>
      <c r="AH622" s="353"/>
      <c r="AI622" s="353"/>
      <c r="AJ622" s="353"/>
      <c r="AK622" s="353"/>
      <c r="AL622" s="353"/>
      <c r="AM622" s="353"/>
      <c r="AN622" s="353"/>
      <c r="AO622" s="353"/>
      <c r="AP622" s="353"/>
      <c r="AQ622" s="353"/>
      <c r="AR622" s="353"/>
      <c r="AS622" s="353"/>
      <c r="AT622" s="353"/>
      <c r="AU622" s="353"/>
      <c r="AV622" s="353"/>
      <c r="AW622" s="353"/>
      <c r="AX622" s="353"/>
      <c r="AY622" s="353"/>
      <c r="AZ622" s="353"/>
      <c r="BA622" s="353"/>
      <c r="BB622" s="353"/>
      <c r="BC622" s="353"/>
      <c r="BD622" s="353"/>
      <c r="BE622" s="353"/>
      <c r="BF622" s="353"/>
      <c r="BG622" s="353"/>
      <c r="BH622" s="353"/>
      <c r="BI622" s="353"/>
      <c r="BJ622" s="353"/>
      <c r="BK622" s="353"/>
      <c r="BL622" s="353"/>
    </row>
    <row r="623" spans="1:64">
      <c r="A623" s="353"/>
      <c r="B623" s="353"/>
      <c r="C623" s="353"/>
      <c r="D623" s="353"/>
      <c r="E623" s="353"/>
      <c r="F623" s="353"/>
      <c r="G623" s="353"/>
      <c r="H623" s="353"/>
      <c r="I623" s="353"/>
      <c r="J623" s="353"/>
      <c r="K623" s="353"/>
      <c r="L623" s="353"/>
      <c r="M623" s="353"/>
      <c r="N623" s="353"/>
      <c r="O623" s="353"/>
      <c r="P623" s="353"/>
      <c r="Q623" s="353"/>
      <c r="R623" s="353"/>
      <c r="S623" s="353"/>
      <c r="T623" s="353"/>
      <c r="U623" s="353"/>
      <c r="V623" s="353"/>
      <c r="W623" s="353"/>
      <c r="X623" s="353"/>
      <c r="Y623" s="353"/>
      <c r="Z623" s="353"/>
      <c r="AA623" s="353"/>
      <c r="AB623" s="353"/>
      <c r="AC623" s="353"/>
      <c r="AD623" s="353"/>
      <c r="AE623" s="353"/>
      <c r="AF623" s="353"/>
      <c r="AG623" s="353"/>
      <c r="AH623" s="353"/>
      <c r="AI623" s="353"/>
      <c r="AJ623" s="353"/>
      <c r="AK623" s="353"/>
      <c r="AL623" s="353"/>
      <c r="AM623" s="353"/>
      <c r="AN623" s="353"/>
      <c r="AO623" s="353"/>
      <c r="AP623" s="353"/>
      <c r="AQ623" s="353"/>
      <c r="AR623" s="353"/>
      <c r="AS623" s="353"/>
      <c r="AT623" s="353"/>
      <c r="AU623" s="353"/>
      <c r="AV623" s="353"/>
      <c r="AW623" s="353"/>
      <c r="AX623" s="353"/>
      <c r="AY623" s="353"/>
      <c r="AZ623" s="353"/>
      <c r="BA623" s="353"/>
      <c r="BB623" s="353"/>
      <c r="BC623" s="353"/>
      <c r="BD623" s="353"/>
      <c r="BE623" s="353"/>
      <c r="BF623" s="353"/>
      <c r="BG623" s="353"/>
      <c r="BH623" s="353"/>
      <c r="BI623" s="353"/>
      <c r="BJ623" s="353"/>
      <c r="BK623" s="353"/>
      <c r="BL623" s="353"/>
    </row>
    <row r="624" spans="1:64">
      <c r="A624" s="353"/>
      <c r="B624" s="353"/>
      <c r="C624" s="353"/>
      <c r="D624" s="353"/>
      <c r="E624" s="353"/>
      <c r="F624" s="353"/>
      <c r="G624" s="353"/>
      <c r="H624" s="353"/>
      <c r="I624" s="353"/>
      <c r="J624" s="353"/>
      <c r="K624" s="353"/>
      <c r="L624" s="353"/>
      <c r="M624" s="353"/>
      <c r="N624" s="353"/>
      <c r="O624" s="353"/>
      <c r="P624" s="353"/>
      <c r="Q624" s="353"/>
      <c r="R624" s="353"/>
      <c r="S624" s="353"/>
      <c r="T624" s="353"/>
      <c r="U624" s="353"/>
      <c r="V624" s="353"/>
      <c r="W624" s="353"/>
      <c r="X624" s="353"/>
      <c r="Y624" s="353"/>
      <c r="Z624" s="353"/>
      <c r="AA624" s="353"/>
      <c r="AB624" s="353"/>
      <c r="AC624" s="353"/>
      <c r="AD624" s="353"/>
      <c r="AE624" s="353"/>
      <c r="AF624" s="353"/>
      <c r="AG624" s="353"/>
      <c r="AH624" s="353"/>
      <c r="AI624" s="353"/>
      <c r="AJ624" s="353"/>
      <c r="AK624" s="353"/>
      <c r="AL624" s="353"/>
      <c r="AM624" s="353"/>
      <c r="AN624" s="353"/>
      <c r="AO624" s="353"/>
      <c r="AP624" s="353"/>
      <c r="AQ624" s="353"/>
      <c r="AR624" s="353"/>
      <c r="AS624" s="353"/>
      <c r="AT624" s="353"/>
      <c r="AU624" s="353"/>
      <c r="AV624" s="353"/>
      <c r="AW624" s="353"/>
      <c r="AX624" s="353"/>
      <c r="AY624" s="353"/>
      <c r="AZ624" s="353"/>
      <c r="BA624" s="353"/>
      <c r="BB624" s="353"/>
      <c r="BC624" s="353"/>
      <c r="BD624" s="353"/>
      <c r="BE624" s="353"/>
      <c r="BF624" s="353"/>
      <c r="BG624" s="353"/>
      <c r="BH624" s="353"/>
      <c r="BI624" s="353"/>
      <c r="BJ624" s="353"/>
      <c r="BK624" s="353"/>
      <c r="BL624" s="353"/>
    </row>
    <row r="625" spans="1:64">
      <c r="A625" s="353"/>
      <c r="B625" s="353"/>
      <c r="C625" s="353"/>
      <c r="D625" s="353"/>
      <c r="E625" s="353"/>
      <c r="F625" s="353"/>
      <c r="G625" s="353"/>
      <c r="H625" s="353"/>
      <c r="I625" s="353"/>
      <c r="J625" s="353"/>
      <c r="K625" s="353"/>
      <c r="L625" s="353"/>
      <c r="M625" s="353"/>
      <c r="N625" s="353"/>
      <c r="O625" s="353"/>
      <c r="P625" s="353"/>
      <c r="Q625" s="353"/>
      <c r="R625" s="353"/>
      <c r="S625" s="353"/>
      <c r="T625" s="353"/>
      <c r="U625" s="353"/>
      <c r="V625" s="353"/>
      <c r="W625" s="353"/>
      <c r="X625" s="353"/>
      <c r="Y625" s="353"/>
      <c r="Z625" s="353"/>
      <c r="AA625" s="353"/>
      <c r="AB625" s="353"/>
      <c r="AC625" s="353"/>
      <c r="AD625" s="353"/>
      <c r="AE625" s="353"/>
      <c r="AF625" s="353"/>
      <c r="AG625" s="353"/>
      <c r="AH625" s="353"/>
      <c r="AI625" s="353"/>
      <c r="AJ625" s="353"/>
      <c r="AK625" s="353"/>
      <c r="AL625" s="353"/>
      <c r="AM625" s="353"/>
      <c r="AN625" s="353"/>
      <c r="AO625" s="353"/>
      <c r="AP625" s="353"/>
      <c r="AQ625" s="353"/>
      <c r="AR625" s="353"/>
      <c r="AS625" s="353"/>
      <c r="AT625" s="353"/>
      <c r="AU625" s="353"/>
      <c r="AV625" s="353"/>
      <c r="AW625" s="353"/>
      <c r="AX625" s="353"/>
      <c r="AY625" s="353"/>
      <c r="AZ625" s="353"/>
      <c r="BA625" s="353"/>
      <c r="BB625" s="353"/>
      <c r="BC625" s="353"/>
      <c r="BD625" s="353"/>
      <c r="BE625" s="353"/>
      <c r="BF625" s="353"/>
      <c r="BG625" s="353"/>
      <c r="BH625" s="353"/>
      <c r="BI625" s="353"/>
      <c r="BJ625" s="353"/>
      <c r="BK625" s="353"/>
      <c r="BL625" s="353"/>
    </row>
    <row r="626" spans="1:64">
      <c r="A626" s="353"/>
      <c r="B626" s="353"/>
      <c r="C626" s="353"/>
      <c r="D626" s="353"/>
      <c r="E626" s="353"/>
      <c r="F626" s="353"/>
      <c r="G626" s="353"/>
      <c r="H626" s="353"/>
      <c r="I626" s="353"/>
      <c r="J626" s="353"/>
      <c r="K626" s="353"/>
      <c r="L626" s="353"/>
      <c r="M626" s="353"/>
      <c r="N626" s="353"/>
      <c r="O626" s="353"/>
      <c r="P626" s="353"/>
      <c r="Q626" s="353"/>
      <c r="R626" s="353"/>
      <c r="S626" s="353"/>
      <c r="T626" s="353"/>
      <c r="U626" s="353"/>
      <c r="V626" s="353"/>
      <c r="W626" s="353"/>
      <c r="X626" s="353"/>
      <c r="Y626" s="353"/>
      <c r="Z626" s="353"/>
      <c r="AA626" s="353"/>
      <c r="AB626" s="353"/>
      <c r="AC626" s="353"/>
      <c r="AD626" s="353"/>
      <c r="AE626" s="353"/>
      <c r="AF626" s="353"/>
      <c r="AG626" s="353"/>
      <c r="AH626" s="353"/>
      <c r="AI626" s="353"/>
      <c r="AJ626" s="353"/>
      <c r="AK626" s="353"/>
      <c r="AL626" s="353"/>
      <c r="AM626" s="353"/>
      <c r="AN626" s="353"/>
      <c r="AO626" s="353"/>
      <c r="AP626" s="353"/>
      <c r="AQ626" s="353"/>
      <c r="AR626" s="353"/>
      <c r="AS626" s="353"/>
      <c r="AT626" s="353"/>
      <c r="AU626" s="353"/>
      <c r="AV626" s="353"/>
      <c r="AW626" s="353"/>
      <c r="AX626" s="353"/>
      <c r="AY626" s="353"/>
      <c r="AZ626" s="353"/>
      <c r="BA626" s="353"/>
      <c r="BB626" s="353"/>
      <c r="BC626" s="353"/>
      <c r="BD626" s="353"/>
      <c r="BE626" s="353"/>
      <c r="BF626" s="353"/>
      <c r="BG626" s="353"/>
      <c r="BH626" s="353"/>
      <c r="BI626" s="353"/>
      <c r="BJ626" s="353"/>
      <c r="BK626" s="353"/>
      <c r="BL626" s="353"/>
    </row>
    <row r="627" spans="1:64">
      <c r="A627" s="353"/>
      <c r="B627" s="353"/>
      <c r="C627" s="353"/>
      <c r="D627" s="353"/>
      <c r="E627" s="353"/>
      <c r="F627" s="353"/>
      <c r="G627" s="353"/>
      <c r="H627" s="353"/>
      <c r="I627" s="353"/>
      <c r="J627" s="353"/>
      <c r="K627" s="353"/>
      <c r="L627" s="353"/>
      <c r="M627" s="353"/>
      <c r="N627" s="353"/>
      <c r="O627" s="353"/>
      <c r="P627" s="353"/>
      <c r="Q627" s="353"/>
      <c r="R627" s="353"/>
      <c r="S627" s="353"/>
      <c r="T627" s="353"/>
      <c r="U627" s="353"/>
      <c r="V627" s="353"/>
      <c r="W627" s="353"/>
      <c r="X627" s="353"/>
      <c r="Y627" s="353"/>
      <c r="Z627" s="353"/>
      <c r="AA627" s="353"/>
      <c r="AB627" s="353"/>
      <c r="AC627" s="353"/>
      <c r="AD627" s="353"/>
      <c r="AE627" s="353"/>
      <c r="AF627" s="353"/>
      <c r="AG627" s="353"/>
      <c r="AH627" s="353"/>
      <c r="AI627" s="353"/>
      <c r="AJ627" s="353"/>
      <c r="AK627" s="353"/>
      <c r="AL627" s="353"/>
      <c r="AM627" s="353"/>
      <c r="AN627" s="353"/>
      <c r="AO627" s="353"/>
      <c r="AP627" s="353"/>
      <c r="AQ627" s="353"/>
      <c r="AR627" s="353"/>
      <c r="AS627" s="353"/>
      <c r="AT627" s="353"/>
      <c r="AU627" s="353"/>
      <c r="AV627" s="353"/>
      <c r="AW627" s="353"/>
      <c r="AX627" s="353"/>
      <c r="AY627" s="353"/>
      <c r="AZ627" s="353"/>
      <c r="BA627" s="353"/>
      <c r="BB627" s="353"/>
      <c r="BC627" s="353"/>
      <c r="BD627" s="353"/>
      <c r="BE627" s="353"/>
      <c r="BF627" s="353"/>
      <c r="BG627" s="353"/>
      <c r="BH627" s="353"/>
      <c r="BI627" s="353"/>
      <c r="BJ627" s="353"/>
      <c r="BK627" s="353"/>
      <c r="BL627" s="353"/>
    </row>
    <row r="628" spans="1:64">
      <c r="A628" s="353"/>
      <c r="B628" s="353"/>
      <c r="C628" s="353"/>
      <c r="D628" s="353"/>
      <c r="E628" s="353"/>
      <c r="F628" s="353"/>
      <c r="G628" s="353"/>
      <c r="H628" s="353"/>
      <c r="I628" s="353"/>
      <c r="J628" s="353"/>
      <c r="K628" s="353"/>
      <c r="L628" s="353"/>
      <c r="M628" s="353"/>
      <c r="N628" s="353"/>
      <c r="O628" s="353"/>
      <c r="P628" s="353"/>
      <c r="Q628" s="353"/>
      <c r="R628" s="353"/>
      <c r="S628" s="353"/>
      <c r="T628" s="353"/>
      <c r="U628" s="353"/>
      <c r="V628" s="353"/>
      <c r="W628" s="353"/>
      <c r="X628" s="353"/>
      <c r="Y628" s="353"/>
      <c r="Z628" s="353"/>
      <c r="AA628" s="353"/>
      <c r="AB628" s="353"/>
      <c r="AC628" s="353"/>
      <c r="AD628" s="353"/>
      <c r="AE628" s="353"/>
      <c r="AF628" s="353"/>
      <c r="AG628" s="353"/>
      <c r="AH628" s="353"/>
      <c r="AI628" s="353"/>
      <c r="AJ628" s="353"/>
      <c r="AK628" s="353"/>
      <c r="AL628" s="353"/>
      <c r="AM628" s="353"/>
      <c r="AN628" s="353"/>
      <c r="AO628" s="353"/>
      <c r="AP628" s="353"/>
      <c r="AQ628" s="353"/>
      <c r="AR628" s="353"/>
      <c r="AS628" s="353"/>
      <c r="AT628" s="353"/>
      <c r="AU628" s="353"/>
      <c r="AV628" s="353"/>
      <c r="AW628" s="353"/>
      <c r="AX628" s="353"/>
      <c r="AY628" s="353"/>
      <c r="AZ628" s="353"/>
      <c r="BA628" s="353"/>
      <c r="BB628" s="353"/>
      <c r="BC628" s="353"/>
      <c r="BD628" s="353"/>
      <c r="BE628" s="353"/>
      <c r="BF628" s="353"/>
      <c r="BG628" s="353"/>
      <c r="BH628" s="353"/>
      <c r="BI628" s="353"/>
      <c r="BJ628" s="353"/>
      <c r="BK628" s="353"/>
      <c r="BL628" s="353"/>
    </row>
    <row r="629" spans="1:64">
      <c r="A629" s="353"/>
      <c r="B629" s="353"/>
      <c r="C629" s="353"/>
      <c r="D629" s="353"/>
      <c r="E629" s="353"/>
      <c r="F629" s="353"/>
      <c r="G629" s="353"/>
      <c r="H629" s="353"/>
      <c r="I629" s="353"/>
      <c r="J629" s="353"/>
      <c r="K629" s="353"/>
      <c r="L629" s="353"/>
      <c r="M629" s="353"/>
      <c r="N629" s="353"/>
      <c r="O629" s="353"/>
      <c r="P629" s="353"/>
      <c r="Q629" s="353"/>
      <c r="R629" s="353"/>
      <c r="S629" s="353"/>
      <c r="T629" s="353"/>
      <c r="U629" s="353"/>
      <c r="V629" s="353"/>
      <c r="W629" s="353"/>
      <c r="X629" s="353"/>
      <c r="Y629" s="353"/>
      <c r="Z629" s="353"/>
      <c r="AA629" s="353"/>
      <c r="AB629" s="353"/>
      <c r="AC629" s="353"/>
      <c r="AD629" s="353"/>
      <c r="AE629" s="353"/>
      <c r="AF629" s="353"/>
      <c r="AG629" s="353"/>
      <c r="AH629" s="353"/>
      <c r="AI629" s="353"/>
      <c r="AJ629" s="353"/>
      <c r="AK629" s="353"/>
      <c r="AL629" s="353"/>
      <c r="AM629" s="353"/>
      <c r="AN629" s="353"/>
      <c r="AO629" s="353"/>
      <c r="AP629" s="353"/>
      <c r="AQ629" s="353"/>
      <c r="AR629" s="353"/>
      <c r="AS629" s="353"/>
      <c r="AT629" s="353"/>
      <c r="AU629" s="353"/>
      <c r="AV629" s="353"/>
      <c r="AW629" s="353"/>
      <c r="AX629" s="353"/>
      <c r="AY629" s="353"/>
      <c r="AZ629" s="353"/>
      <c r="BA629" s="353"/>
      <c r="BB629" s="353"/>
      <c r="BC629" s="353"/>
      <c r="BD629" s="353"/>
      <c r="BE629" s="353"/>
      <c r="BF629" s="353"/>
      <c r="BG629" s="353"/>
      <c r="BH629" s="353"/>
      <c r="BI629" s="353"/>
      <c r="BJ629" s="353"/>
      <c r="BK629" s="353"/>
      <c r="BL629" s="353"/>
    </row>
    <row r="630" spans="1:64">
      <c r="A630" s="353"/>
      <c r="B630" s="353"/>
      <c r="C630" s="353"/>
      <c r="D630" s="353"/>
      <c r="E630" s="353"/>
      <c r="F630" s="353"/>
      <c r="G630" s="353"/>
      <c r="H630" s="353"/>
      <c r="I630" s="353"/>
      <c r="J630" s="353"/>
      <c r="K630" s="353"/>
      <c r="L630" s="353"/>
      <c r="M630" s="353"/>
      <c r="N630" s="353"/>
      <c r="O630" s="353"/>
      <c r="P630" s="353"/>
      <c r="Q630" s="353"/>
      <c r="R630" s="353"/>
      <c r="S630" s="353"/>
      <c r="T630" s="353"/>
      <c r="U630" s="353"/>
      <c r="V630" s="353"/>
      <c r="W630" s="353"/>
      <c r="X630" s="353"/>
      <c r="Y630" s="353"/>
      <c r="Z630" s="353"/>
      <c r="AA630" s="353"/>
      <c r="AB630" s="353"/>
      <c r="AC630" s="353"/>
      <c r="AD630" s="353"/>
      <c r="AE630" s="353"/>
      <c r="AF630" s="353"/>
      <c r="AG630" s="353"/>
      <c r="AH630" s="353"/>
      <c r="AI630" s="353"/>
      <c r="AJ630" s="353"/>
      <c r="AK630" s="353"/>
      <c r="AL630" s="353"/>
      <c r="AM630" s="353"/>
      <c r="AN630" s="353"/>
      <c r="AO630" s="353"/>
      <c r="AP630" s="353"/>
      <c r="AQ630" s="353"/>
      <c r="AR630" s="353"/>
      <c r="AS630" s="353"/>
      <c r="AT630" s="353"/>
      <c r="AU630" s="353"/>
      <c r="AV630" s="353"/>
      <c r="AW630" s="353"/>
      <c r="AX630" s="353"/>
      <c r="AY630" s="353"/>
      <c r="AZ630" s="353"/>
      <c r="BA630" s="353"/>
      <c r="BB630" s="353"/>
      <c r="BC630" s="353"/>
      <c r="BD630" s="353"/>
      <c r="BE630" s="353"/>
      <c r="BF630" s="353"/>
      <c r="BG630" s="353"/>
      <c r="BH630" s="353"/>
      <c r="BI630" s="353"/>
      <c r="BJ630" s="353"/>
      <c r="BK630" s="353"/>
      <c r="BL630" s="353"/>
    </row>
    <row r="631" spans="1:64">
      <c r="A631" s="353"/>
      <c r="B631" s="353"/>
      <c r="C631" s="353"/>
      <c r="D631" s="353"/>
      <c r="E631" s="353"/>
      <c r="F631" s="353"/>
      <c r="G631" s="353"/>
      <c r="H631" s="353"/>
      <c r="I631" s="353"/>
      <c r="J631" s="353"/>
      <c r="K631" s="353"/>
      <c r="L631" s="353"/>
      <c r="M631" s="353"/>
      <c r="N631" s="353"/>
      <c r="O631" s="353"/>
      <c r="P631" s="353"/>
      <c r="Q631" s="353"/>
      <c r="R631" s="353"/>
      <c r="S631" s="353"/>
      <c r="T631" s="353"/>
      <c r="U631" s="353"/>
      <c r="V631" s="353"/>
      <c r="W631" s="353"/>
      <c r="X631" s="353"/>
      <c r="Y631" s="353"/>
      <c r="Z631" s="353"/>
      <c r="AA631" s="353"/>
      <c r="AB631" s="353"/>
      <c r="AC631" s="353"/>
      <c r="AD631" s="353"/>
      <c r="AE631" s="353"/>
      <c r="AF631" s="353"/>
      <c r="AG631" s="353"/>
      <c r="AH631" s="353"/>
      <c r="AI631" s="353"/>
      <c r="AJ631" s="353"/>
      <c r="AK631" s="353"/>
      <c r="AL631" s="353"/>
      <c r="AM631" s="353"/>
      <c r="AN631" s="353"/>
      <c r="AO631" s="353"/>
      <c r="AP631" s="353"/>
      <c r="AQ631" s="353"/>
      <c r="AR631" s="353"/>
      <c r="AS631" s="353"/>
      <c r="AT631" s="353"/>
      <c r="AU631" s="353"/>
      <c r="AV631" s="353"/>
      <c r="AW631" s="353"/>
      <c r="AX631" s="353"/>
      <c r="AY631" s="353"/>
      <c r="AZ631" s="353"/>
      <c r="BA631" s="353"/>
      <c r="BB631" s="353"/>
      <c r="BC631" s="353"/>
      <c r="BD631" s="353"/>
      <c r="BE631" s="353"/>
      <c r="BF631" s="353"/>
      <c r="BG631" s="353"/>
      <c r="BH631" s="353"/>
      <c r="BI631" s="353"/>
      <c r="BJ631" s="353"/>
      <c r="BK631" s="353"/>
      <c r="BL631" s="353"/>
    </row>
    <row r="632" spans="1:64">
      <c r="A632" s="353"/>
      <c r="B632" s="353"/>
      <c r="C632" s="353"/>
      <c r="D632" s="353"/>
      <c r="E632" s="353"/>
      <c r="F632" s="353"/>
      <c r="G632" s="353"/>
      <c r="H632" s="353"/>
      <c r="I632" s="353"/>
      <c r="J632" s="353"/>
      <c r="K632" s="353"/>
      <c r="L632" s="353"/>
      <c r="M632" s="353"/>
      <c r="N632" s="353"/>
      <c r="O632" s="353"/>
      <c r="P632" s="353"/>
      <c r="Q632" s="353"/>
      <c r="R632" s="353"/>
      <c r="S632" s="353"/>
      <c r="T632" s="353"/>
      <c r="U632" s="353"/>
      <c r="V632" s="353"/>
      <c r="W632" s="353"/>
      <c r="X632" s="353"/>
      <c r="Y632" s="353"/>
      <c r="Z632" s="353"/>
      <c r="AA632" s="353"/>
      <c r="AB632" s="353"/>
      <c r="AC632" s="353"/>
      <c r="AD632" s="353"/>
      <c r="AE632" s="353"/>
      <c r="AF632" s="353"/>
      <c r="AG632" s="353"/>
      <c r="AH632" s="353"/>
      <c r="AI632" s="353"/>
      <c r="AJ632" s="353"/>
      <c r="AK632" s="353"/>
      <c r="AL632" s="353"/>
      <c r="AM632" s="353"/>
      <c r="AN632" s="353"/>
      <c r="AO632" s="353"/>
      <c r="AP632" s="353"/>
      <c r="AQ632" s="353"/>
      <c r="AR632" s="353"/>
      <c r="AS632" s="353"/>
      <c r="AT632" s="353"/>
      <c r="AU632" s="353"/>
      <c r="AV632" s="353"/>
      <c r="AW632" s="353"/>
      <c r="AX632" s="353"/>
      <c r="AY632" s="353"/>
      <c r="AZ632" s="353"/>
      <c r="BA632" s="353"/>
      <c r="BB632" s="353"/>
      <c r="BC632" s="353"/>
      <c r="BD632" s="353"/>
      <c r="BE632" s="353"/>
      <c r="BF632" s="353"/>
      <c r="BG632" s="353"/>
      <c r="BH632" s="353"/>
      <c r="BI632" s="353"/>
      <c r="BJ632" s="353"/>
      <c r="BK632" s="353"/>
      <c r="BL632" s="353"/>
    </row>
    <row r="633" spans="1:64">
      <c r="A633" s="353"/>
      <c r="B633" s="353"/>
      <c r="C633" s="353"/>
      <c r="D633" s="353"/>
      <c r="E633" s="353"/>
      <c r="F633" s="353"/>
      <c r="G633" s="353"/>
      <c r="H633" s="353"/>
      <c r="I633" s="353"/>
      <c r="J633" s="353"/>
      <c r="K633" s="353"/>
      <c r="L633" s="353"/>
      <c r="M633" s="353"/>
      <c r="N633" s="353"/>
      <c r="O633" s="353"/>
      <c r="P633" s="353"/>
      <c r="Q633" s="353"/>
      <c r="R633" s="353"/>
      <c r="S633" s="353"/>
      <c r="T633" s="353"/>
      <c r="U633" s="353"/>
      <c r="V633" s="353"/>
      <c r="W633" s="353"/>
      <c r="X633" s="353"/>
      <c r="Y633" s="353"/>
      <c r="Z633" s="353"/>
      <c r="AA633" s="353"/>
      <c r="AB633" s="353"/>
      <c r="AC633" s="353"/>
      <c r="AD633" s="353"/>
      <c r="AE633" s="353"/>
      <c r="AF633" s="353"/>
      <c r="AG633" s="353"/>
      <c r="AH633" s="353"/>
      <c r="AI633" s="353"/>
      <c r="AJ633" s="353"/>
      <c r="AK633" s="353"/>
      <c r="AL633" s="353"/>
      <c r="AM633" s="353"/>
      <c r="AN633" s="353"/>
      <c r="AO633" s="353"/>
      <c r="AP633" s="353"/>
      <c r="AQ633" s="353"/>
      <c r="AR633" s="353"/>
      <c r="AS633" s="353"/>
      <c r="AT633" s="353"/>
      <c r="AU633" s="353"/>
      <c r="AV633" s="353"/>
      <c r="AW633" s="353"/>
      <c r="AX633" s="353"/>
      <c r="AY633" s="353"/>
      <c r="AZ633" s="353"/>
      <c r="BA633" s="353"/>
      <c r="BB633" s="353"/>
      <c r="BC633" s="353"/>
      <c r="BD633" s="353"/>
      <c r="BE633" s="353"/>
      <c r="BF633" s="353"/>
      <c r="BG633" s="353"/>
      <c r="BH633" s="353"/>
      <c r="BI633" s="353"/>
      <c r="BJ633" s="353"/>
      <c r="BK633" s="353"/>
      <c r="BL633" s="353"/>
    </row>
    <row r="634" spans="1:64">
      <c r="A634" s="353"/>
      <c r="B634" s="353"/>
      <c r="C634" s="353"/>
      <c r="D634" s="353"/>
      <c r="E634" s="353"/>
      <c r="F634" s="353"/>
      <c r="G634" s="353"/>
      <c r="H634" s="353"/>
      <c r="I634" s="353"/>
      <c r="J634" s="353"/>
      <c r="K634" s="353"/>
      <c r="L634" s="353"/>
      <c r="M634" s="353"/>
      <c r="N634" s="353"/>
      <c r="O634" s="353"/>
      <c r="P634" s="353"/>
      <c r="Q634" s="353"/>
      <c r="R634" s="353"/>
      <c r="S634" s="353"/>
      <c r="T634" s="353"/>
      <c r="U634" s="353"/>
      <c r="V634" s="353"/>
      <c r="W634" s="353"/>
      <c r="X634" s="353"/>
      <c r="Y634" s="353"/>
      <c r="Z634" s="353"/>
      <c r="AA634" s="353"/>
      <c r="AB634" s="353"/>
      <c r="AC634" s="353"/>
      <c r="AD634" s="353"/>
      <c r="AE634" s="353"/>
      <c r="AF634" s="353"/>
      <c r="AG634" s="353"/>
      <c r="AH634" s="353"/>
      <c r="AI634" s="353"/>
      <c r="AJ634" s="353"/>
      <c r="AK634" s="353"/>
      <c r="AL634" s="353"/>
      <c r="AM634" s="353"/>
      <c r="AN634" s="353"/>
      <c r="AO634" s="353"/>
      <c r="AP634" s="353"/>
      <c r="AQ634" s="353"/>
      <c r="AR634" s="353"/>
      <c r="AS634" s="353"/>
      <c r="AT634" s="353"/>
      <c r="AU634" s="353"/>
      <c r="AV634" s="353"/>
      <c r="AW634" s="353"/>
      <c r="AX634" s="353"/>
      <c r="AY634" s="353"/>
      <c r="AZ634" s="353"/>
      <c r="BA634" s="353"/>
      <c r="BB634" s="353"/>
      <c r="BC634" s="353"/>
      <c r="BD634" s="353"/>
      <c r="BE634" s="353"/>
      <c r="BF634" s="353"/>
      <c r="BG634" s="353"/>
      <c r="BH634" s="353"/>
      <c r="BI634" s="353"/>
      <c r="BJ634" s="353"/>
      <c r="BK634" s="353"/>
      <c r="BL634" s="353"/>
    </row>
    <row r="635" spans="1:64">
      <c r="A635" s="353"/>
      <c r="B635" s="353"/>
      <c r="C635" s="353"/>
      <c r="D635" s="353"/>
      <c r="E635" s="353"/>
      <c r="F635" s="353"/>
      <c r="G635" s="353"/>
      <c r="H635" s="353"/>
      <c r="I635" s="353"/>
      <c r="J635" s="353"/>
      <c r="K635" s="353"/>
      <c r="L635" s="353"/>
      <c r="M635" s="353"/>
      <c r="N635" s="353"/>
      <c r="O635" s="353"/>
      <c r="P635" s="353"/>
      <c r="Q635" s="353"/>
      <c r="R635" s="353"/>
      <c r="S635" s="353"/>
      <c r="T635" s="353"/>
      <c r="U635" s="353"/>
      <c r="V635" s="353"/>
      <c r="W635" s="353"/>
      <c r="X635" s="353"/>
      <c r="Y635" s="353"/>
      <c r="Z635" s="353"/>
      <c r="AA635" s="353"/>
      <c r="AB635" s="353"/>
      <c r="AC635" s="353"/>
      <c r="AD635" s="353"/>
      <c r="AE635" s="353"/>
      <c r="AF635" s="353"/>
      <c r="AG635" s="353"/>
      <c r="AH635" s="353"/>
      <c r="AI635" s="353"/>
      <c r="AJ635" s="353"/>
      <c r="AK635" s="353"/>
      <c r="AL635" s="353"/>
      <c r="AM635" s="353"/>
      <c r="AN635" s="353"/>
      <c r="AO635" s="353"/>
      <c r="AP635" s="353"/>
      <c r="AQ635" s="353"/>
      <c r="AR635" s="353"/>
      <c r="AS635" s="353"/>
      <c r="AT635" s="353"/>
      <c r="AU635" s="353"/>
      <c r="AV635" s="353"/>
      <c r="AW635" s="353"/>
      <c r="AX635" s="353"/>
      <c r="AY635" s="353"/>
      <c r="AZ635" s="353"/>
      <c r="BA635" s="353"/>
      <c r="BB635" s="353"/>
      <c r="BC635" s="353"/>
      <c r="BD635" s="353"/>
      <c r="BE635" s="353"/>
      <c r="BF635" s="353"/>
      <c r="BG635" s="353"/>
      <c r="BH635" s="353"/>
      <c r="BI635" s="353"/>
      <c r="BJ635" s="353"/>
      <c r="BK635" s="353"/>
      <c r="BL635" s="353"/>
    </row>
    <row r="636" spans="1:64">
      <c r="A636" s="353"/>
      <c r="B636" s="353"/>
      <c r="C636" s="353"/>
      <c r="D636" s="353"/>
      <c r="E636" s="353"/>
      <c r="F636" s="353"/>
      <c r="G636" s="353"/>
      <c r="H636" s="353"/>
      <c r="I636" s="353"/>
      <c r="J636" s="353"/>
      <c r="K636" s="353"/>
      <c r="L636" s="353"/>
      <c r="M636" s="353"/>
      <c r="N636" s="353"/>
      <c r="O636" s="353"/>
      <c r="P636" s="353"/>
      <c r="Q636" s="353"/>
      <c r="R636" s="353"/>
      <c r="S636" s="353"/>
      <c r="T636" s="353"/>
      <c r="U636" s="353"/>
      <c r="V636" s="353"/>
      <c r="W636" s="353"/>
      <c r="X636" s="353"/>
      <c r="Y636" s="353"/>
      <c r="Z636" s="353"/>
      <c r="AA636" s="353"/>
      <c r="AB636" s="353"/>
      <c r="AC636" s="353"/>
      <c r="AD636" s="353"/>
      <c r="AE636" s="353"/>
      <c r="AF636" s="353"/>
      <c r="AG636" s="353"/>
      <c r="AH636" s="353"/>
      <c r="AI636" s="353"/>
      <c r="AJ636" s="353"/>
      <c r="AK636" s="353"/>
      <c r="AL636" s="353"/>
      <c r="AM636" s="353"/>
      <c r="AN636" s="353"/>
      <c r="AO636" s="353"/>
      <c r="AP636" s="353"/>
      <c r="AQ636" s="353"/>
      <c r="AR636" s="353"/>
      <c r="AS636" s="353"/>
      <c r="AT636" s="353"/>
      <c r="AU636" s="353"/>
      <c r="AV636" s="353"/>
      <c r="AW636" s="353"/>
      <c r="AX636" s="353"/>
      <c r="AY636" s="353"/>
      <c r="AZ636" s="353"/>
      <c r="BA636" s="353"/>
      <c r="BB636" s="353"/>
      <c r="BC636" s="353"/>
      <c r="BD636" s="353"/>
      <c r="BE636" s="353"/>
      <c r="BF636" s="353"/>
      <c r="BG636" s="353"/>
      <c r="BH636" s="353"/>
      <c r="BI636" s="353"/>
      <c r="BJ636" s="353"/>
      <c r="BK636" s="353"/>
      <c r="BL636" s="353"/>
    </row>
    <row r="637" spans="1:64">
      <c r="A637" s="353"/>
      <c r="B637" s="353"/>
      <c r="C637" s="353"/>
      <c r="D637" s="353"/>
      <c r="E637" s="353"/>
      <c r="F637" s="353"/>
      <c r="G637" s="353"/>
      <c r="H637" s="353"/>
      <c r="I637" s="353"/>
      <c r="J637" s="353"/>
      <c r="K637" s="353"/>
      <c r="L637" s="353"/>
      <c r="M637" s="353"/>
      <c r="N637" s="353"/>
      <c r="O637" s="353"/>
      <c r="P637" s="353"/>
      <c r="Q637" s="353"/>
      <c r="R637" s="353"/>
      <c r="S637" s="353"/>
      <c r="T637" s="353"/>
      <c r="U637" s="353"/>
      <c r="V637" s="353"/>
      <c r="W637" s="353"/>
      <c r="X637" s="353"/>
      <c r="Y637" s="353"/>
      <c r="Z637" s="353"/>
      <c r="AA637" s="353"/>
      <c r="AB637" s="353"/>
      <c r="AC637" s="353"/>
      <c r="AD637" s="353"/>
      <c r="AE637" s="353"/>
      <c r="AF637" s="353"/>
      <c r="AG637" s="353"/>
      <c r="AH637" s="353"/>
      <c r="AI637" s="353"/>
      <c r="AJ637" s="353"/>
      <c r="AK637" s="353"/>
      <c r="AL637" s="353"/>
      <c r="AM637" s="353"/>
      <c r="AN637" s="353"/>
      <c r="AO637" s="353"/>
      <c r="AP637" s="353"/>
      <c r="AQ637" s="353"/>
      <c r="AR637" s="353"/>
      <c r="AS637" s="353"/>
      <c r="AT637" s="353"/>
      <c r="AU637" s="353"/>
      <c r="AV637" s="353"/>
      <c r="AW637" s="353"/>
      <c r="AX637" s="353"/>
      <c r="AY637" s="353"/>
      <c r="AZ637" s="353"/>
      <c r="BA637" s="353"/>
      <c r="BB637" s="353"/>
      <c r="BC637" s="353"/>
      <c r="BD637" s="353"/>
      <c r="BE637" s="353"/>
      <c r="BF637" s="353"/>
      <c r="BG637" s="353"/>
      <c r="BH637" s="353"/>
      <c r="BI637" s="353"/>
      <c r="BJ637" s="353"/>
      <c r="BK637" s="353"/>
      <c r="BL637" s="353"/>
    </row>
    <row r="638" spans="1:64">
      <c r="A638" s="353"/>
      <c r="B638" s="353"/>
      <c r="C638" s="353"/>
      <c r="D638" s="353"/>
      <c r="E638" s="353"/>
      <c r="F638" s="353"/>
      <c r="G638" s="353"/>
      <c r="H638" s="353"/>
      <c r="I638" s="353"/>
      <c r="J638" s="353"/>
      <c r="K638" s="353"/>
      <c r="L638" s="353"/>
      <c r="M638" s="353"/>
      <c r="N638" s="353"/>
      <c r="O638" s="353"/>
      <c r="P638" s="353"/>
      <c r="Q638" s="353"/>
      <c r="R638" s="353"/>
      <c r="S638" s="353"/>
      <c r="T638" s="353"/>
      <c r="U638" s="353"/>
      <c r="V638" s="353"/>
      <c r="W638" s="353"/>
      <c r="X638" s="353"/>
      <c r="Y638" s="353"/>
      <c r="Z638" s="353"/>
      <c r="AA638" s="353"/>
      <c r="AB638" s="353"/>
      <c r="AC638" s="353"/>
      <c r="AD638" s="353"/>
      <c r="AE638" s="353"/>
      <c r="AF638" s="353"/>
      <c r="AG638" s="353"/>
      <c r="AH638" s="353"/>
      <c r="AI638" s="353"/>
      <c r="AJ638" s="353"/>
      <c r="AK638" s="353"/>
      <c r="AL638" s="353"/>
      <c r="AM638" s="353"/>
      <c r="AN638" s="353"/>
      <c r="AO638" s="353"/>
      <c r="AP638" s="353"/>
      <c r="AQ638" s="353"/>
      <c r="AR638" s="353"/>
      <c r="AS638" s="353"/>
      <c r="AT638" s="353"/>
      <c r="AU638" s="353"/>
      <c r="AV638" s="353"/>
      <c r="AW638" s="353"/>
      <c r="AX638" s="353"/>
      <c r="AY638" s="353"/>
      <c r="AZ638" s="353"/>
      <c r="BA638" s="353"/>
      <c r="BB638" s="353"/>
      <c r="BC638" s="353"/>
      <c r="BD638" s="353"/>
      <c r="BE638" s="353"/>
      <c r="BF638" s="353"/>
      <c r="BG638" s="353"/>
      <c r="BH638" s="353"/>
      <c r="BI638" s="353"/>
      <c r="BJ638" s="353"/>
      <c r="BK638" s="353"/>
      <c r="BL638" s="353"/>
    </row>
    <row r="639" spans="1:64">
      <c r="A639" s="353"/>
      <c r="B639" s="353"/>
      <c r="C639" s="353"/>
      <c r="D639" s="353"/>
      <c r="E639" s="353"/>
      <c r="F639" s="353"/>
      <c r="G639" s="353"/>
      <c r="H639" s="353"/>
      <c r="I639" s="353"/>
      <c r="J639" s="353"/>
      <c r="K639" s="353"/>
      <c r="L639" s="353"/>
      <c r="M639" s="353"/>
      <c r="N639" s="353"/>
      <c r="O639" s="353"/>
      <c r="P639" s="353"/>
      <c r="Q639" s="353"/>
      <c r="R639" s="353"/>
      <c r="S639" s="353"/>
      <c r="T639" s="353"/>
      <c r="U639" s="353"/>
      <c r="V639" s="353"/>
      <c r="W639" s="353"/>
      <c r="X639" s="353"/>
      <c r="Y639" s="353"/>
      <c r="Z639" s="353"/>
      <c r="AA639" s="353"/>
      <c r="AB639" s="353"/>
      <c r="AC639" s="353"/>
      <c r="AD639" s="353"/>
      <c r="AE639" s="353"/>
      <c r="AF639" s="353"/>
      <c r="AG639" s="353"/>
      <c r="AH639" s="353"/>
      <c r="AI639" s="353"/>
      <c r="AJ639" s="353"/>
      <c r="AK639" s="353"/>
      <c r="AL639" s="353"/>
      <c r="AM639" s="353"/>
      <c r="AN639" s="353"/>
      <c r="AO639" s="353"/>
      <c r="AP639" s="353"/>
      <c r="AQ639" s="353"/>
      <c r="AR639" s="353"/>
      <c r="AS639" s="353"/>
      <c r="AT639" s="353"/>
      <c r="AU639" s="353"/>
      <c r="AV639" s="353"/>
      <c r="AW639" s="353"/>
      <c r="AX639" s="353"/>
      <c r="AY639" s="353"/>
      <c r="AZ639" s="353"/>
      <c r="BA639" s="353"/>
      <c r="BB639" s="353"/>
      <c r="BC639" s="353"/>
      <c r="BD639" s="353"/>
      <c r="BE639" s="353"/>
      <c r="BF639" s="353"/>
      <c r="BG639" s="353"/>
      <c r="BH639" s="353"/>
      <c r="BI639" s="353"/>
      <c r="BJ639" s="353"/>
      <c r="BK639" s="353"/>
      <c r="BL639" s="353"/>
    </row>
    <row r="640" spans="1:64">
      <c r="A640" s="353"/>
      <c r="B640" s="353"/>
      <c r="C640" s="353"/>
      <c r="D640" s="353"/>
      <c r="E640" s="353"/>
      <c r="F640" s="353"/>
      <c r="G640" s="353"/>
      <c r="H640" s="353"/>
      <c r="I640" s="353"/>
      <c r="J640" s="353"/>
      <c r="K640" s="353"/>
      <c r="L640" s="353"/>
      <c r="M640" s="353"/>
      <c r="N640" s="353"/>
      <c r="O640" s="353"/>
      <c r="P640" s="353"/>
      <c r="Q640" s="353"/>
      <c r="R640" s="353"/>
      <c r="S640" s="353"/>
      <c r="T640" s="353"/>
      <c r="U640" s="353"/>
      <c r="V640" s="353"/>
      <c r="W640" s="353"/>
      <c r="X640" s="353"/>
      <c r="Y640" s="353"/>
      <c r="Z640" s="353"/>
      <c r="AA640" s="353"/>
      <c r="AB640" s="353"/>
      <c r="AC640" s="353"/>
      <c r="AD640" s="353"/>
      <c r="AE640" s="353"/>
      <c r="AF640" s="353"/>
      <c r="AG640" s="353"/>
      <c r="AH640" s="353"/>
      <c r="AI640" s="353"/>
      <c r="AJ640" s="353"/>
      <c r="AK640" s="353"/>
      <c r="AL640" s="353"/>
      <c r="AM640" s="353"/>
      <c r="AN640" s="353"/>
      <c r="AO640" s="353"/>
      <c r="AP640" s="353"/>
      <c r="AQ640" s="353"/>
      <c r="AR640" s="353"/>
      <c r="AS640" s="353"/>
      <c r="AT640" s="353"/>
      <c r="AU640" s="353"/>
      <c r="AV640" s="353"/>
      <c r="AW640" s="353"/>
      <c r="AX640" s="353"/>
      <c r="AY640" s="353"/>
      <c r="AZ640" s="353"/>
      <c r="BA640" s="353"/>
      <c r="BB640" s="353"/>
      <c r="BC640" s="353"/>
      <c r="BD640" s="353"/>
      <c r="BE640" s="353"/>
      <c r="BF640" s="353"/>
      <c r="BG640" s="353"/>
      <c r="BH640" s="353"/>
      <c r="BI640" s="353"/>
      <c r="BJ640" s="353"/>
      <c r="BK640" s="353"/>
      <c r="BL640" s="353"/>
    </row>
    <row r="641" spans="1:64">
      <c r="A641" s="353"/>
      <c r="B641" s="353"/>
      <c r="C641" s="353"/>
      <c r="D641" s="353"/>
      <c r="E641" s="353"/>
      <c r="F641" s="353"/>
      <c r="G641" s="353"/>
      <c r="H641" s="353"/>
      <c r="I641" s="353"/>
      <c r="J641" s="353"/>
      <c r="K641" s="353"/>
      <c r="L641" s="353"/>
      <c r="M641" s="353"/>
      <c r="N641" s="353"/>
      <c r="O641" s="353"/>
      <c r="P641" s="353"/>
      <c r="Q641" s="353"/>
      <c r="R641" s="353"/>
      <c r="S641" s="353"/>
      <c r="T641" s="353"/>
      <c r="U641" s="353"/>
      <c r="V641" s="353"/>
      <c r="W641" s="353"/>
      <c r="X641" s="353"/>
      <c r="Y641" s="353"/>
      <c r="Z641" s="353"/>
      <c r="AA641" s="353"/>
      <c r="AB641" s="353"/>
      <c r="AC641" s="353"/>
      <c r="AD641" s="353"/>
      <c r="AE641" s="353"/>
      <c r="AF641" s="353"/>
      <c r="AG641" s="353"/>
      <c r="AH641" s="353"/>
      <c r="AI641" s="353"/>
      <c r="AJ641" s="353"/>
      <c r="AK641" s="353"/>
      <c r="AL641" s="353"/>
      <c r="AM641" s="353"/>
      <c r="AN641" s="353"/>
      <c r="AO641" s="353"/>
      <c r="AP641" s="353"/>
      <c r="AQ641" s="353"/>
      <c r="AR641" s="353"/>
      <c r="AS641" s="353"/>
      <c r="AT641" s="353"/>
      <c r="AU641" s="353"/>
      <c r="AV641" s="353"/>
      <c r="AW641" s="353"/>
      <c r="AX641" s="353"/>
      <c r="AY641" s="353"/>
      <c r="AZ641" s="353"/>
      <c r="BA641" s="353"/>
      <c r="BB641" s="353"/>
      <c r="BC641" s="353"/>
      <c r="BD641" s="353"/>
      <c r="BE641" s="353"/>
      <c r="BF641" s="353"/>
      <c r="BG641" s="353"/>
      <c r="BH641" s="353"/>
      <c r="BI641" s="353"/>
      <c r="BJ641" s="353"/>
      <c r="BK641" s="353"/>
      <c r="BL641" s="353"/>
    </row>
    <row r="642" spans="1:64">
      <c r="A642" s="353"/>
      <c r="B642" s="353"/>
      <c r="C642" s="353"/>
      <c r="D642" s="353"/>
      <c r="E642" s="353"/>
      <c r="F642" s="353"/>
      <c r="G642" s="353"/>
      <c r="H642" s="353"/>
      <c r="I642" s="353"/>
      <c r="J642" s="353"/>
      <c r="K642" s="353"/>
      <c r="L642" s="353"/>
      <c r="M642" s="353"/>
      <c r="N642" s="353"/>
      <c r="O642" s="353"/>
      <c r="P642" s="353"/>
      <c r="Q642" s="353"/>
      <c r="R642" s="353"/>
      <c r="S642" s="353"/>
      <c r="T642" s="353"/>
      <c r="U642" s="353"/>
      <c r="V642" s="353"/>
      <c r="W642" s="353"/>
      <c r="X642" s="353"/>
      <c r="Y642" s="353"/>
      <c r="Z642" s="353"/>
      <c r="AA642" s="353"/>
      <c r="AB642" s="353"/>
      <c r="AC642" s="353"/>
      <c r="AD642" s="353"/>
      <c r="AE642" s="353"/>
      <c r="AF642" s="353"/>
      <c r="AG642" s="353"/>
      <c r="AH642" s="353"/>
      <c r="AI642" s="353"/>
      <c r="AJ642" s="353"/>
      <c r="AK642" s="353"/>
      <c r="AL642" s="353"/>
      <c r="AM642" s="353"/>
      <c r="AN642" s="353"/>
      <c r="AO642" s="353"/>
      <c r="AP642" s="353"/>
      <c r="AQ642" s="353"/>
      <c r="AR642" s="353"/>
      <c r="AS642" s="353"/>
      <c r="AT642" s="353"/>
      <c r="AU642" s="353"/>
      <c r="AV642" s="353"/>
      <c r="AW642" s="353"/>
      <c r="AX642" s="353"/>
      <c r="AY642" s="353"/>
      <c r="AZ642" s="353"/>
      <c r="BA642" s="353"/>
      <c r="BB642" s="353"/>
      <c r="BC642" s="353"/>
      <c r="BD642" s="353"/>
      <c r="BE642" s="353"/>
      <c r="BF642" s="353"/>
      <c r="BG642" s="353"/>
      <c r="BH642" s="353"/>
      <c r="BI642" s="353"/>
      <c r="BJ642" s="353"/>
      <c r="BK642" s="353"/>
      <c r="BL642" s="353"/>
    </row>
    <row r="643" spans="1:64">
      <c r="A643" s="353"/>
      <c r="B643" s="353"/>
      <c r="C643" s="353"/>
      <c r="D643" s="353"/>
      <c r="E643" s="353"/>
      <c r="F643" s="353"/>
      <c r="G643" s="353"/>
      <c r="H643" s="353"/>
      <c r="I643" s="353"/>
      <c r="J643" s="353"/>
      <c r="K643" s="353"/>
      <c r="L643" s="353"/>
      <c r="M643" s="353"/>
      <c r="N643" s="353"/>
      <c r="O643" s="353"/>
      <c r="P643" s="353"/>
      <c r="Q643" s="353"/>
      <c r="R643" s="353"/>
      <c r="S643" s="353"/>
      <c r="T643" s="353"/>
      <c r="U643" s="353"/>
      <c r="V643" s="353"/>
      <c r="W643" s="353"/>
      <c r="X643" s="353"/>
      <c r="Y643" s="353"/>
      <c r="Z643" s="353"/>
      <c r="AA643" s="353"/>
      <c r="AB643" s="353"/>
      <c r="AC643" s="353"/>
      <c r="AD643" s="353"/>
      <c r="AE643" s="353"/>
      <c r="AF643" s="353"/>
      <c r="AG643" s="353"/>
      <c r="AH643" s="353"/>
      <c r="AI643" s="353"/>
      <c r="AJ643" s="353"/>
      <c r="AK643" s="353"/>
      <c r="AL643" s="353"/>
      <c r="AM643" s="353"/>
      <c r="AN643" s="353"/>
      <c r="AO643" s="353"/>
      <c r="AP643" s="353"/>
      <c r="AQ643" s="353"/>
      <c r="AR643" s="353"/>
      <c r="AS643" s="353"/>
      <c r="AT643" s="353"/>
      <c r="AU643" s="353"/>
      <c r="AV643" s="353"/>
      <c r="AW643" s="353"/>
      <c r="AX643" s="353"/>
      <c r="AY643" s="353"/>
      <c r="AZ643" s="353"/>
      <c r="BA643" s="353"/>
      <c r="BB643" s="353"/>
      <c r="BC643" s="353"/>
      <c r="BD643" s="353"/>
      <c r="BE643" s="353"/>
      <c r="BF643" s="353"/>
      <c r="BG643" s="353"/>
      <c r="BH643" s="353"/>
      <c r="BI643" s="353"/>
      <c r="BJ643" s="353"/>
      <c r="BK643" s="353"/>
      <c r="BL643" s="353"/>
    </row>
    <row r="644" spans="1:64">
      <c r="A644" s="353"/>
      <c r="B644" s="353"/>
      <c r="C644" s="353"/>
      <c r="D644" s="353"/>
      <c r="E644" s="353"/>
      <c r="F644" s="353"/>
      <c r="G644" s="353"/>
      <c r="H644" s="353"/>
      <c r="I644" s="353"/>
      <c r="J644" s="353"/>
      <c r="K644" s="353"/>
      <c r="L644" s="353"/>
      <c r="M644" s="353"/>
      <c r="N644" s="353"/>
      <c r="O644" s="353"/>
      <c r="P644" s="353"/>
      <c r="Q644" s="353"/>
      <c r="R644" s="353"/>
      <c r="S644" s="353"/>
      <c r="T644" s="353"/>
      <c r="U644" s="353"/>
      <c r="V644" s="353"/>
      <c r="W644" s="353"/>
      <c r="X644" s="353"/>
      <c r="Y644" s="353"/>
      <c r="Z644" s="353"/>
      <c r="AA644" s="353"/>
      <c r="AB644" s="353"/>
      <c r="AC644" s="353"/>
      <c r="AD644" s="353"/>
      <c r="AE644" s="353"/>
      <c r="AF644" s="353"/>
      <c r="AG644" s="353"/>
      <c r="AH644" s="353"/>
      <c r="AI644" s="353"/>
      <c r="AJ644" s="353"/>
      <c r="AK644" s="353"/>
      <c r="AL644" s="353"/>
      <c r="AM644" s="353"/>
      <c r="AN644" s="353"/>
      <c r="AO644" s="353"/>
      <c r="AP644" s="353"/>
      <c r="AQ644" s="353"/>
      <c r="AR644" s="353"/>
      <c r="AS644" s="353"/>
      <c r="AT644" s="353"/>
      <c r="AU644" s="353"/>
      <c r="AV644" s="353"/>
      <c r="AW644" s="353"/>
      <c r="AX644" s="353"/>
      <c r="AY644" s="353"/>
      <c r="AZ644" s="353"/>
      <c r="BA644" s="353"/>
      <c r="BB644" s="353"/>
      <c r="BC644" s="353"/>
      <c r="BD644" s="353"/>
      <c r="BE644" s="353"/>
      <c r="BF644" s="353"/>
      <c r="BG644" s="353"/>
      <c r="BH644" s="353"/>
      <c r="BI644" s="353"/>
      <c r="BJ644" s="353"/>
      <c r="BK644" s="353"/>
      <c r="BL644" s="353"/>
    </row>
    <row r="645" spans="1:64">
      <c r="A645" s="353"/>
      <c r="B645" s="353"/>
      <c r="C645" s="353"/>
      <c r="D645" s="353"/>
      <c r="E645" s="353"/>
      <c r="F645" s="353"/>
      <c r="G645" s="353"/>
      <c r="H645" s="353"/>
      <c r="I645" s="353"/>
      <c r="J645" s="353"/>
      <c r="K645" s="353"/>
      <c r="L645" s="353"/>
      <c r="M645" s="353"/>
      <c r="N645" s="353"/>
      <c r="O645" s="353"/>
      <c r="P645" s="353"/>
      <c r="Q645" s="353"/>
      <c r="R645" s="353"/>
      <c r="S645" s="353"/>
      <c r="T645" s="353"/>
      <c r="U645" s="353"/>
      <c r="V645" s="353"/>
      <c r="W645" s="353"/>
      <c r="X645" s="353"/>
      <c r="Y645" s="353"/>
      <c r="Z645" s="353"/>
      <c r="AA645" s="353"/>
      <c r="AB645" s="353"/>
      <c r="AC645" s="353"/>
      <c r="AD645" s="353"/>
      <c r="AE645" s="353"/>
      <c r="AF645" s="353"/>
      <c r="AG645" s="353"/>
      <c r="AH645" s="353"/>
      <c r="AI645" s="353"/>
      <c r="AJ645" s="353"/>
      <c r="AK645" s="353"/>
      <c r="AL645" s="353"/>
      <c r="AM645" s="353"/>
      <c r="AN645" s="353"/>
      <c r="AO645" s="353"/>
      <c r="AP645" s="353"/>
      <c r="AQ645" s="353"/>
      <c r="AR645" s="353"/>
      <c r="AS645" s="353"/>
      <c r="AT645" s="353"/>
      <c r="AU645" s="353"/>
      <c r="AV645" s="353"/>
      <c r="AW645" s="353"/>
      <c r="AX645" s="353"/>
      <c r="AY645" s="353"/>
      <c r="AZ645" s="353"/>
      <c r="BA645" s="353"/>
      <c r="BB645" s="353"/>
      <c r="BC645" s="353"/>
      <c r="BD645" s="353"/>
      <c r="BE645" s="353"/>
      <c r="BF645" s="353"/>
      <c r="BG645" s="353"/>
      <c r="BH645" s="353"/>
      <c r="BI645" s="353"/>
      <c r="BJ645" s="353"/>
      <c r="BK645" s="353"/>
      <c r="BL645" s="353"/>
    </row>
    <row r="646" spans="1:64">
      <c r="A646" s="353"/>
      <c r="B646" s="353"/>
      <c r="C646" s="353"/>
      <c r="D646" s="353"/>
      <c r="E646" s="353"/>
      <c r="F646" s="353"/>
      <c r="G646" s="353"/>
      <c r="H646" s="353"/>
      <c r="I646" s="353"/>
      <c r="J646" s="353"/>
      <c r="K646" s="353"/>
      <c r="L646" s="353"/>
      <c r="M646" s="353"/>
      <c r="N646" s="353"/>
      <c r="O646" s="353"/>
      <c r="P646" s="353"/>
      <c r="Q646" s="353"/>
      <c r="R646" s="353"/>
      <c r="S646" s="353"/>
      <c r="T646" s="353"/>
      <c r="U646" s="353"/>
      <c r="V646" s="353"/>
      <c r="W646" s="353"/>
      <c r="X646" s="353"/>
      <c r="Y646" s="353"/>
      <c r="Z646" s="353"/>
      <c r="AA646" s="353"/>
      <c r="AB646" s="353"/>
      <c r="AC646" s="353"/>
      <c r="AD646" s="353"/>
      <c r="AE646" s="353"/>
      <c r="AF646" s="353"/>
      <c r="AG646" s="353"/>
      <c r="AH646" s="353"/>
      <c r="AI646" s="353"/>
      <c r="AJ646" s="353"/>
      <c r="AK646" s="353"/>
      <c r="AL646" s="353"/>
      <c r="AM646" s="353"/>
      <c r="AN646" s="353"/>
      <c r="AO646" s="353"/>
      <c r="AP646" s="353"/>
      <c r="AQ646" s="353"/>
      <c r="AR646" s="353"/>
      <c r="AS646" s="353"/>
      <c r="AT646" s="353"/>
      <c r="AU646" s="353"/>
      <c r="AV646" s="353"/>
      <c r="AW646" s="353"/>
      <c r="AX646" s="353"/>
      <c r="AY646" s="353"/>
      <c r="AZ646" s="353"/>
      <c r="BA646" s="353"/>
      <c r="BB646" s="353"/>
      <c r="BC646" s="353"/>
      <c r="BD646" s="353"/>
      <c r="BE646" s="353"/>
      <c r="BF646" s="353"/>
      <c r="BG646" s="353"/>
      <c r="BH646" s="353"/>
      <c r="BI646" s="353"/>
      <c r="BJ646" s="353"/>
      <c r="BK646" s="353"/>
      <c r="BL646" s="353"/>
    </row>
    <row r="647" spans="1:64">
      <c r="A647" s="353"/>
      <c r="B647" s="353"/>
      <c r="C647" s="353"/>
      <c r="D647" s="353"/>
      <c r="E647" s="353"/>
      <c r="F647" s="353"/>
      <c r="G647" s="353"/>
      <c r="H647" s="353"/>
      <c r="I647" s="353"/>
      <c r="J647" s="353"/>
      <c r="K647" s="353"/>
      <c r="L647" s="353"/>
      <c r="M647" s="353"/>
      <c r="N647" s="353"/>
      <c r="O647" s="353"/>
      <c r="P647" s="353"/>
      <c r="Q647" s="353"/>
      <c r="R647" s="353"/>
      <c r="S647" s="353"/>
      <c r="T647" s="353"/>
      <c r="U647" s="353"/>
      <c r="V647" s="353"/>
      <c r="W647" s="353"/>
      <c r="X647" s="353"/>
      <c r="Y647" s="353"/>
      <c r="Z647" s="353"/>
      <c r="AA647" s="353"/>
      <c r="AB647" s="353"/>
      <c r="AC647" s="353"/>
      <c r="AD647" s="353"/>
      <c r="AE647" s="353"/>
      <c r="AF647" s="353"/>
      <c r="AG647" s="353"/>
      <c r="AH647" s="353"/>
      <c r="AI647" s="353"/>
      <c r="AJ647" s="353"/>
      <c r="AK647" s="353"/>
      <c r="AL647" s="353"/>
      <c r="AM647" s="353"/>
      <c r="AN647" s="353"/>
      <c r="AO647" s="353"/>
      <c r="AP647" s="353"/>
      <c r="AQ647" s="353"/>
      <c r="AR647" s="353"/>
      <c r="AS647" s="353"/>
      <c r="AT647" s="353"/>
      <c r="AU647" s="353"/>
      <c r="AV647" s="353"/>
      <c r="AW647" s="353"/>
      <c r="AX647" s="353"/>
      <c r="AY647" s="353"/>
      <c r="AZ647" s="353"/>
      <c r="BA647" s="353"/>
      <c r="BB647" s="353"/>
      <c r="BC647" s="353"/>
      <c r="BD647" s="353"/>
      <c r="BE647" s="353"/>
      <c r="BF647" s="353"/>
      <c r="BG647" s="353"/>
      <c r="BH647" s="353"/>
      <c r="BI647" s="353"/>
      <c r="BJ647" s="353"/>
      <c r="BK647" s="353"/>
      <c r="BL647" s="353"/>
    </row>
    <row r="648" spans="1:64">
      <c r="A648" s="353"/>
      <c r="B648" s="353"/>
      <c r="C648" s="353"/>
      <c r="D648" s="353"/>
      <c r="E648" s="353"/>
      <c r="F648" s="353"/>
      <c r="G648" s="353"/>
      <c r="H648" s="353"/>
      <c r="I648" s="353"/>
      <c r="J648" s="353"/>
      <c r="K648" s="353"/>
      <c r="L648" s="353"/>
      <c r="M648" s="353"/>
      <c r="N648" s="353"/>
      <c r="O648" s="353"/>
      <c r="P648" s="353"/>
      <c r="Q648" s="353"/>
      <c r="R648" s="353"/>
      <c r="S648" s="353"/>
      <c r="T648" s="353"/>
      <c r="U648" s="353"/>
      <c r="V648" s="353"/>
      <c r="W648" s="353"/>
      <c r="X648" s="353"/>
      <c r="Y648" s="353"/>
      <c r="Z648" s="353"/>
      <c r="AA648" s="353"/>
      <c r="AB648" s="353"/>
      <c r="AC648" s="353"/>
      <c r="AD648" s="353"/>
      <c r="AE648" s="353"/>
      <c r="AF648" s="353"/>
      <c r="AG648" s="353"/>
      <c r="AH648" s="353"/>
      <c r="AI648" s="353"/>
      <c r="AJ648" s="353"/>
      <c r="AK648" s="353"/>
      <c r="AL648" s="353"/>
      <c r="AM648" s="353"/>
      <c r="AN648" s="353"/>
      <c r="AO648" s="353"/>
      <c r="AP648" s="353"/>
      <c r="AQ648" s="353"/>
      <c r="AR648" s="353"/>
      <c r="AS648" s="353"/>
      <c r="AT648" s="353"/>
      <c r="AU648" s="353"/>
      <c r="AV648" s="353"/>
      <c r="AW648" s="353"/>
      <c r="AX648" s="353"/>
      <c r="AY648" s="353"/>
      <c r="AZ648" s="353"/>
      <c r="BA648" s="353"/>
      <c r="BB648" s="353"/>
      <c r="BC648" s="353"/>
      <c r="BD648" s="353"/>
      <c r="BE648" s="353"/>
      <c r="BF648" s="353"/>
      <c r="BG648" s="353"/>
      <c r="BH648" s="353"/>
      <c r="BI648" s="353"/>
      <c r="BJ648" s="353"/>
      <c r="BK648" s="353"/>
      <c r="BL648" s="353"/>
    </row>
    <row r="649" spans="1:64">
      <c r="A649" s="353"/>
      <c r="B649" s="353"/>
      <c r="C649" s="353"/>
      <c r="D649" s="353"/>
      <c r="E649" s="353"/>
      <c r="F649" s="353"/>
      <c r="G649" s="353"/>
      <c r="H649" s="353"/>
      <c r="I649" s="353"/>
      <c r="J649" s="353"/>
      <c r="K649" s="353"/>
      <c r="L649" s="353"/>
      <c r="M649" s="353"/>
      <c r="N649" s="353"/>
      <c r="O649" s="353"/>
      <c r="P649" s="353"/>
      <c r="Q649" s="353"/>
      <c r="R649" s="353"/>
      <c r="S649" s="353"/>
      <c r="T649" s="353"/>
      <c r="U649" s="353"/>
      <c r="V649" s="353"/>
      <c r="W649" s="353"/>
      <c r="X649" s="353"/>
      <c r="Y649" s="353"/>
      <c r="Z649" s="353"/>
      <c r="AA649" s="353"/>
      <c r="AB649" s="353"/>
      <c r="AC649" s="353"/>
      <c r="AD649" s="353"/>
      <c r="AE649" s="353"/>
      <c r="AF649" s="353"/>
      <c r="AG649" s="353"/>
      <c r="AH649" s="353"/>
      <c r="AI649" s="353"/>
      <c r="AJ649" s="353"/>
      <c r="AK649" s="353"/>
      <c r="AL649" s="353"/>
      <c r="AM649" s="353"/>
      <c r="AN649" s="353"/>
      <c r="AO649" s="353"/>
      <c r="AP649" s="353"/>
      <c r="AQ649" s="353"/>
      <c r="AR649" s="353"/>
      <c r="AS649" s="353"/>
      <c r="AT649" s="353"/>
      <c r="AU649" s="353"/>
      <c r="AV649" s="353"/>
      <c r="AW649" s="353"/>
      <c r="AX649" s="353"/>
      <c r="AY649" s="353"/>
      <c r="AZ649" s="353"/>
      <c r="BA649" s="353"/>
      <c r="BB649" s="353"/>
      <c r="BC649" s="353"/>
      <c r="BD649" s="353"/>
      <c r="BE649" s="353"/>
      <c r="BF649" s="353"/>
      <c r="BG649" s="353"/>
      <c r="BH649" s="353"/>
      <c r="BI649" s="353"/>
      <c r="BJ649" s="353"/>
      <c r="BK649" s="353"/>
      <c r="BL649" s="353"/>
    </row>
    <row r="650" spans="1:64">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row>
  </sheetData>
  <sheetProtection algorithmName="SHA-512" hashValue="lHTTyUnOJo70cqlh4DXwTWfj0Z2sCDUgIde6yIuzg6VgJX4LV7a1G8On/Hn55hFP8vykVo7tga52skPXrJyMyA==" saltValue="l1WoO/CRkAcdKegHIf/EoA==" spinCount="100000" sheet="1" objects="1" scenarios="1"/>
  <mergeCells count="165">
    <mergeCell ref="A26:A27"/>
    <mergeCell ref="A28:A29"/>
    <mergeCell ref="A30:A31"/>
    <mergeCell ref="A44:A47"/>
    <mergeCell ref="A48:A51"/>
    <mergeCell ref="A52:A53"/>
    <mergeCell ref="A14:A17"/>
    <mergeCell ref="A18:A21"/>
    <mergeCell ref="A22:A23"/>
    <mergeCell ref="A24:A25"/>
    <mergeCell ref="A82:A83"/>
    <mergeCell ref="A84:A85"/>
    <mergeCell ref="A86:A87"/>
    <mergeCell ref="A88:A89"/>
    <mergeCell ref="A90:A91"/>
    <mergeCell ref="A104:A107"/>
    <mergeCell ref="A54:A55"/>
    <mergeCell ref="A56:A57"/>
    <mergeCell ref="A58:A59"/>
    <mergeCell ref="A60:A61"/>
    <mergeCell ref="A74:A77"/>
    <mergeCell ref="A78:A81"/>
    <mergeCell ref="A134:A137"/>
    <mergeCell ref="A138:A141"/>
    <mergeCell ref="A142:A143"/>
    <mergeCell ref="A144:A145"/>
    <mergeCell ref="A146:A147"/>
    <mergeCell ref="A148:A149"/>
    <mergeCell ref="A108:A111"/>
    <mergeCell ref="A112:A113"/>
    <mergeCell ref="A114:A115"/>
    <mergeCell ref="A116:A117"/>
    <mergeCell ref="A118:A119"/>
    <mergeCell ref="A120:A121"/>
    <mergeCell ref="A178:A179"/>
    <mergeCell ref="A180:A181"/>
    <mergeCell ref="A194:A197"/>
    <mergeCell ref="A198:A201"/>
    <mergeCell ref="A202:A203"/>
    <mergeCell ref="A204:A205"/>
    <mergeCell ref="A150:A151"/>
    <mergeCell ref="A164:A167"/>
    <mergeCell ref="A168:A171"/>
    <mergeCell ref="A172:A173"/>
    <mergeCell ref="A174:A175"/>
    <mergeCell ref="A176:A177"/>
    <mergeCell ref="A234:A235"/>
    <mergeCell ref="A236:A237"/>
    <mergeCell ref="A238:A239"/>
    <mergeCell ref="A240:A241"/>
    <mergeCell ref="A254:A257"/>
    <mergeCell ref="A258:A261"/>
    <mergeCell ref="A206:A207"/>
    <mergeCell ref="A208:A209"/>
    <mergeCell ref="A210:A211"/>
    <mergeCell ref="A224:A227"/>
    <mergeCell ref="A228:A231"/>
    <mergeCell ref="A232:A233"/>
    <mergeCell ref="A288:A291"/>
    <mergeCell ref="A292:A293"/>
    <mergeCell ref="A294:A295"/>
    <mergeCell ref="A296:A297"/>
    <mergeCell ref="A298:A299"/>
    <mergeCell ref="A300:A301"/>
    <mergeCell ref="A262:A263"/>
    <mergeCell ref="A264:A265"/>
    <mergeCell ref="A266:A267"/>
    <mergeCell ref="A268:A269"/>
    <mergeCell ref="A270:A271"/>
    <mergeCell ref="A284:A287"/>
    <mergeCell ref="A330:A331"/>
    <mergeCell ref="A344:A347"/>
    <mergeCell ref="A348:A351"/>
    <mergeCell ref="A352:A353"/>
    <mergeCell ref="A354:A355"/>
    <mergeCell ref="A356:A357"/>
    <mergeCell ref="A314:A317"/>
    <mergeCell ref="A318:A321"/>
    <mergeCell ref="A322:A323"/>
    <mergeCell ref="A324:A325"/>
    <mergeCell ref="A326:A327"/>
    <mergeCell ref="A328:A329"/>
    <mergeCell ref="A386:A387"/>
    <mergeCell ref="A388:A389"/>
    <mergeCell ref="A390:A391"/>
    <mergeCell ref="A404:A407"/>
    <mergeCell ref="A408:A411"/>
    <mergeCell ref="A412:A413"/>
    <mergeCell ref="A358:A359"/>
    <mergeCell ref="A360:A361"/>
    <mergeCell ref="A374:A377"/>
    <mergeCell ref="A378:A381"/>
    <mergeCell ref="A382:A383"/>
    <mergeCell ref="A384:A385"/>
    <mergeCell ref="A446:A447"/>
    <mergeCell ref="A448:A449"/>
    <mergeCell ref="A450:A451"/>
    <mergeCell ref="A464:A467"/>
    <mergeCell ref="A414:A415"/>
    <mergeCell ref="A416:A417"/>
    <mergeCell ref="A418:A419"/>
    <mergeCell ref="A420:A421"/>
    <mergeCell ref="A434:A437"/>
    <mergeCell ref="A438:A441"/>
    <mergeCell ref="A600:A601"/>
    <mergeCell ref="A1:D3"/>
    <mergeCell ref="E1:F1"/>
    <mergeCell ref="E2:F2"/>
    <mergeCell ref="B4:D4"/>
    <mergeCell ref="A5:F6"/>
    <mergeCell ref="D18:D20"/>
    <mergeCell ref="A566:A567"/>
    <mergeCell ref="A568:A569"/>
    <mergeCell ref="A570:A571"/>
    <mergeCell ref="A584:A587"/>
    <mergeCell ref="A588:A591"/>
    <mergeCell ref="A592:A593"/>
    <mergeCell ref="A538:A539"/>
    <mergeCell ref="A540:A541"/>
    <mergeCell ref="A554:A557"/>
    <mergeCell ref="A558:A561"/>
    <mergeCell ref="A562:A563"/>
    <mergeCell ref="A564:A565"/>
    <mergeCell ref="A510:A511"/>
    <mergeCell ref="A524:A527"/>
    <mergeCell ref="A528:A531"/>
    <mergeCell ref="A532:A533"/>
    <mergeCell ref="A534:A535"/>
    <mergeCell ref="C40:C41"/>
    <mergeCell ref="C70:C71"/>
    <mergeCell ref="C100:C101"/>
    <mergeCell ref="C130:C131"/>
    <mergeCell ref="C160:C161"/>
    <mergeCell ref="C190:C191"/>
    <mergeCell ref="A594:A595"/>
    <mergeCell ref="A596:A597"/>
    <mergeCell ref="A598:A599"/>
    <mergeCell ref="A536:A537"/>
    <mergeCell ref="A494:A497"/>
    <mergeCell ref="A498:A501"/>
    <mergeCell ref="A502:A503"/>
    <mergeCell ref="A504:A505"/>
    <mergeCell ref="A506:A507"/>
    <mergeCell ref="A508:A509"/>
    <mergeCell ref="A468:A471"/>
    <mergeCell ref="A472:A473"/>
    <mergeCell ref="A474:A475"/>
    <mergeCell ref="A476:A477"/>
    <mergeCell ref="A478:A479"/>
    <mergeCell ref="A480:A481"/>
    <mergeCell ref="A442:A443"/>
    <mergeCell ref="A444:A445"/>
    <mergeCell ref="C580:C581"/>
    <mergeCell ref="C400:C401"/>
    <mergeCell ref="C430:C431"/>
    <mergeCell ref="C460:C461"/>
    <mergeCell ref="C490:C491"/>
    <mergeCell ref="C520:C521"/>
    <mergeCell ref="C550:C551"/>
    <mergeCell ref="C220:C221"/>
    <mergeCell ref="C250:C251"/>
    <mergeCell ref="C280:C281"/>
    <mergeCell ref="C310:C311"/>
    <mergeCell ref="C340:C341"/>
    <mergeCell ref="C370:C371"/>
  </mergeCells>
  <dataValidations count="7">
    <dataValidation allowBlank="1" showInputMessage="1" showErrorMessage="1" promptTitle="Offentlig finansiering" prompt="Har projektet modtaget andre offentlige midler, vil disse påvirke Plantefondens støttesats." sqref="F11 F41" xr:uid="{FE5866C3-0A1E-43AA-B142-7706AAFCAAFF}"/>
    <dataValidation allowBlank="1" showInputMessage="1" showErrorMessage="1" promptTitle="1b. P-nummer" prompt="Udfyldes hvis projektdeltager har angivet P-nummer i ansøgningsblanketten. P-numrene i hhv. blanket og budget skal være ens (10 cifre)." sqref="A519 A489 A459 A429 A399 A369 A339 A309 A279 A249 A219 A189 A159 A129 A99 A69 A39 A9 A549 A579" xr:uid="{149E0102-1E18-4F39-9D9F-E0DDCEB6ABD3}"/>
    <dataValidation allowBlank="1" showInputMessage="1" showErrorMessage="1" promptTitle="Offentlig finansiering" prompt="Har projektet modtaget andre offentlige midler, vil disse påvirke Plantefondens støttesats._x000a_" sqref="F521 K69 F491 F581 F131 F161 F191 F221 F251 F281 F311 F341 F371 F551 F401 F431 F461 F101 F71" xr:uid="{9A100167-8E1B-4F2D-BBB0-888B8E89A7CB}"/>
    <dataValidation allowBlank="1" showInputMessage="1" showErrorMessage="1" promptTitle="Privat finansiering" prompt="Har projektet modtaget private midler til finansiering, kan disse anvendes til at dække projektets egenfinansiering. Er det angivne beløb højere end projektets egenfinansiering, vil det påvirke støttesatsen." sqref="J69 E581 E101 E131 E161 E191 E221 E251 E281 E311 E341 E371 E551 E401 E431 E461 E491 E521 E71 E41 E11" xr:uid="{3009CBD9-6138-43C3-93C9-3ED332AAF98F}"/>
    <dataValidation allowBlank="1" showInputMessage="1" showErrorMessage="1" promptTitle="1. Angiv projekttitel" prompt="Skriv projektets titel (samme som i ansøgningsblanketten). Bemærk at både projekttitel og projektform skal angives før deltagerbudgetter kan udfyldes" sqref="B4:D4" xr:uid="{B0B0693D-C0F6-4DF3-96DD-8F680E4828D7}"/>
    <dataValidation allowBlank="1" showInputMessage="1" showErrorMessage="1" promptTitle="2. Virksomhedsnavn" prompt="Angiv dit virksomhedsnavn, som det fremgår af CVR-registret" sqref="C9 C39 C69 C99 C129 C159 C189 C219 C249 C279 C309 C339 C369 C399 C429 C459 C489 C519 C549 C579" xr:uid="{B14CCA57-AB99-436F-8A9F-BF6EA773CC0C}"/>
    <dataValidation allowBlank="1" showInputMessage="1" showErrorMessage="1" promptTitle="1a. CVR-nummer" prompt="Her angives den ansøgende organisations CVR-nummer. Bemærk: CVR-nummer er altid 8 cifre." sqref="B579 B9 B39 B69 B99 B129 B159 B189 B219 B249 B279 B309 B339 B369 B399 B429 B459 B489 B519 B549" xr:uid="{9A21EE98-84AD-4706-B106-33BE41889866}"/>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promptTitle="Ekstern finansiering" prompt="Har projektet modtaget finansiering udover det ansøgte? Ekstern finansiering kan eksempelvis være offentlige- eller private fondsmidler." xr:uid="{EBD108F0-8625-4005-A216-EB807B03E491}">
          <x14:formula1>
            <xm:f>'X:\Grøn udvikling &amp; Ny viden Deling\1. Plantefonden\Ansøgningsrunder\Ansøgningsrunde 2026\Ansøgningsmateriale 2026\Budgetskema\[Budgetskema og Gantt-diagram_2026_2.0 - udfyldt eksempel.xlsx]3 Samlet budget (AUTOGENERERES)'!#REF!</xm:f>
          </x14:formula1>
          <xm:sqref>D401</xm:sqref>
        </x14:dataValidation>
        <x14:dataValidation type="list" allowBlank="1" showInputMessage="1" showErrorMessage="1" promptTitle="Ekstern finansiering" prompt="Har projektet modtaget finansiering udover det ansøgte? Ekstern finansiering kan eksempelvis være offentlige- eller private fondsmidler." xr:uid="{CFEF56EF-22EF-4AAA-852A-36723816C98D}">
          <x14:formula1>
            <xm:f>'X:\Grøn udvikling &amp; Ny viden Deling\1. Plantefonden\Ansøgningsrunder\Ansøgningsrunde 2026\Ansøgningsmateriale 2026\Budgetskema\[Budgetskema og Gantt-diagram_2026_2.0 - udfyldt eksempel.xlsx]3 Samlet budget (AUTOGENERERES)'!#REF!</xm:f>
          </x14:formula1>
          <xm:sqref>D371 D581 D551 D521 D491 D461 D431 D41 D71 D101 D131 D161 D191 D221 D251 D281 D311 D341</xm:sqref>
        </x14:dataValidation>
        <x14:dataValidation type="list" allowBlank="1" showInputMessage="1" showErrorMessage="1" promptTitle="Ekstern finansiering" prompt="Har projektet modtaget finansiering udover det ansøgte? Ekstern finansiering kan eksempelvis være offentlige- eller private fondsmidler._x000a_" xr:uid="{F13646DB-4C74-46E2-BB2B-E31A5FD1F737}">
          <x14:formula1>
            <xm:f>'X:\Grøn udvikling &amp; Ny viden Deling\1. Plantefonden\Ansøgningsrunder\Ansøgningsrunde 2026\Ansøgningsmateriale 2026\Budgetskema\[Budgetskema og Gantt-diagram_2026_2.0 - udfyldt eksempel.xlsx]3 Samlet budget (AUTOGENERERES)'!#REF!</xm:f>
          </x14:formula1>
          <xm:sqref>D11</xm:sqref>
        </x14:dataValidation>
        <x14:dataValidation type="list" allowBlank="1" showInputMessage="1" showErrorMessage="1" promptTitle="5. Vælg aktivitetstype" prompt="Aktivitetstypen afgør hvilken støttesats der kan gives til indsatsen. Bemærk at valgmulighederne afhænger af den valgte forordning og virksomhedstype." xr:uid="{51B167A7-83F7-437E-B8DE-90A7F1E08A10}">
          <x14:formula1>
            <xm:f>'X:\Grøn udvikling &amp; Ny viden Deling\1. Plantefonden\Ansøgningsrunder\Ansøgningsrunde 2026\Ansøgningsmateriale 2026\Budgetskema\[Budgetskema og Gantt-diagram_2026_2.0 - udfyldt eksempel.xlsx]3 Samlet budget (AUTOGENERERES)'!#REF!</xm:f>
          </x14:formula1>
          <xm:sqref>F159 F579 F9 F69 F99 F129 F189 F219 F249 F279 F309 F339 F369 F399 F429 F459 F489 F519 F549 F39</xm:sqref>
        </x14:dataValidation>
        <x14:dataValidation type="list" allowBlank="1" showInputMessage="1" showErrorMessage="1" promptTitle="4. Vælg forordning" prompt="Her vælges der under hvilke regler projektaktiviteten skal ansøges." xr:uid="{DA42E510-CC39-421B-ABF1-9D12CF7CEBD4}">
          <x14:formula1>
            <xm:f>'X:\Grøn udvikling &amp; Ny viden Deling\1. Plantefonden\Ansøgningsrunder\Ansøgningsrunde 2026\Ansøgningsmateriale 2026\Budgetskema\[Budgetskema og Gantt-diagram_2026_2.0 - udfyldt eksempel.xlsx]3 Samlet budget (AUTOGENERERES)'!#REF!</xm:f>
          </x14:formula1>
          <xm:sqref>E159 E69 E549 E99 E129 E579 E189 E219 E249 E279 E309 E339 E369 E399 E429 E459 E489 E519 E39</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329F2C58-ED38-4679-A5B4-1D275C7DD945}">
          <x14:formula1>
            <xm:f>'X:\Grøn udvikling &amp; Ny viden Deling\1. Plantefonden\Ansøgningsrunder\Ansøgningsrunde 2026\Ansøgningsmateriale 2026\Budgetskema\[Budgetskema og Gantt-diagram_2026_2.0 - udfyldt eksempel.xlsx]3 Samlet budget (AUTOGENERERES)'!#REF!</xm:f>
          </x14:formula1>
          <xm:sqref>D159 D579 D9 D69 D99 D129 D189 D219 D249 D279 D309 D339 D369 D399 D429 D459 D489 D519 D549 D39</xm:sqref>
        </x14:dataValidation>
        <x14:dataValidation type="list" allowBlank="1" showInputMessage="1" showErrorMessage="1" promptTitle="Effektmåling" prompt="Bistand til effektmåling leveres af Plantefondens eksterne evaluator. Sekretariatet anbefaler ja. Bemærk at svaret har indvirkning på hovedansøgers delbudget, samt gantt-diagrammet" xr:uid="{A46141D5-514D-4C86-821F-85DBB4A14EB7}">
          <x14:formula1>
            <xm:f>'X:\Grøn udvikling &amp; Ny viden Deling\1. Plantefonden\Ansøgningsrunder\Ansøgningsrunde 2026\Ansøgningsmateriale 2026\Budgetskema\[Budgetskema og Gantt-diagram_2026_2.0 - udfyldt eksempel.xlsx]3 Samlet budget (AUTOGENERERES)'!#REF!</xm:f>
          </x14:formula1>
          <xm:sqref>G9</xm:sqref>
        </x14:dataValidation>
        <x14:dataValidation type="list" allowBlank="1" showInputMessage="1" showErrorMessage="1" promptTitle="Momsregistreret?" prompt="Er hovedansøger momsregistreret? Svaret påvirker beløbet der afsættes til ekstern evaluator." xr:uid="{C13C418A-E189-4A84-84AA-0934E8245525}">
          <x14:formula1>
            <xm:f>'X:\Grøn udvikling &amp; Ny viden Deling\1. Plantefonden\Ansøgningsrunder\Ansøgningsrunde 2026\Ansøgningsmateriale 2026\Budgetskema\[Budgetskema og Gantt-diagram_2026_2.0 - udfyldt eksempel.xlsx]3 Samlet budget (AUTOGENERERES)'!#REF!</xm:f>
          </x14:formula1>
          <xm:sqref>G11</xm:sqref>
        </x14:dataValidation>
        <x14:dataValidation type="list" allowBlank="1" showInputMessage="1" showErrorMessage="1" promptTitle="2. Angiv projektform" prompt="Vælg om projektet er individuelt eller i samarbejde. Bemærk de gældende kritterier for hvornår et projekt er et reelt samarbejde - læs mere på tilskudsguiden._x000a_Bemærk at både projekttitel og projektform skal angives før deltagerbudgetter kan udfyldes" xr:uid="{F4AE6D6F-0F57-4B6B-83AE-FE87F5F3822F}">
          <x14:formula1>
            <xm:f>'X:\Grøn udvikling &amp; Ny viden Deling\1. Plantefonden\Ansøgningsrunder\Ansøgningsrunde 2026\Ansøgningsmateriale 2026\Budgetskema\[Budgetskema og Gantt-diagram_2026_2.0 - udfyldt eksempel.xlsx]3 Samlet budget (AUTOGENERERES)'!#REF!</xm:f>
          </x14:formula1>
          <xm:sqref>F4</xm:sqref>
        </x14:dataValidation>
        <x14:dataValidation type="list" allowBlank="1" showInputMessage="1" showErrorMessage="1" promptTitle="4. Vælg forordning" prompt="Her vælges der under hvilke regler projektaktiviteten skal ansøges" xr:uid="{6943E800-B465-4F8B-BAEC-42B27F4AD3E9}">
          <x14:formula1>
            <xm:f>'X:\Grøn udvikling &amp; Ny viden Deling\1. Plantefonden\Ansøgningsrunder\Ansøgningsrunde 2026\Ansøgningsmateriale 2026\Budgetskema\[Budgetskema og Gantt-diagram_2026_2.0 - udfyldt eksempel.xlsx]3 Samlet budget (AUTOGENERERES)'!#REF!</xm:f>
          </x14:formula1>
          <xm:sqref>E9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445F5-88F7-4D55-9BE4-19DFF6608BDC}">
  <sheetPr>
    <tabColor rgb="FF009999"/>
  </sheetPr>
  <dimension ref="A1:AT109"/>
  <sheetViews>
    <sheetView zoomScale="60" zoomScaleNormal="60" workbookViewId="0">
      <selection activeCell="M29" sqref="M29"/>
    </sheetView>
  </sheetViews>
  <sheetFormatPr defaultColWidth="8.625" defaultRowHeight="14.25"/>
  <cols>
    <col min="1" max="1" width="14.375" style="8" customWidth="1"/>
    <col min="2" max="2" width="39.75" style="8" customWidth="1"/>
    <col min="3" max="3" width="36.125" style="8" customWidth="1"/>
    <col min="4" max="4" width="6.375" style="8" customWidth="1"/>
    <col min="5" max="14" width="6.625" style="8" customWidth="1"/>
    <col min="15" max="15" width="6.75" style="8" customWidth="1"/>
    <col min="16" max="23" width="6.625" style="8" customWidth="1"/>
    <col min="24" max="24" width="39.375" style="8" customWidth="1"/>
    <col min="25" max="25" width="28.625" style="8" customWidth="1"/>
    <col min="26" max="26" width="34.625" style="8" customWidth="1"/>
    <col min="27" max="27" width="28.625" style="8" customWidth="1"/>
    <col min="28" max="16384" width="8.625" style="8"/>
  </cols>
  <sheetData>
    <row r="1" spans="1:46" ht="41.45" customHeight="1">
      <c r="A1" s="752" t="s">
        <v>49</v>
      </c>
      <c r="B1" s="752"/>
      <c r="C1" s="752"/>
      <c r="D1" s="581"/>
      <c r="E1" s="581"/>
      <c r="F1" s="581"/>
      <c r="G1" s="581"/>
      <c r="H1" s="581"/>
      <c r="I1" s="581"/>
      <c r="J1" s="581"/>
      <c r="K1" s="581"/>
      <c r="L1" s="581"/>
      <c r="M1" s="581"/>
      <c r="N1" s="581"/>
      <c r="O1" s="581"/>
      <c r="P1" s="581"/>
      <c r="Q1" s="581"/>
      <c r="R1" s="581"/>
      <c r="S1" s="581"/>
      <c r="T1" s="581"/>
      <c r="U1" s="581"/>
      <c r="V1" s="581"/>
      <c r="W1" s="581"/>
      <c r="X1" s="80" t="s">
        <v>177</v>
      </c>
      <c r="Y1" s="81">
        <v>8000</v>
      </c>
      <c r="Z1" s="82" t="s">
        <v>178</v>
      </c>
      <c r="AA1" s="623">
        <v>5358740</v>
      </c>
      <c r="AB1" s="91"/>
      <c r="AC1" s="92"/>
      <c r="AD1" s="93"/>
      <c r="AE1" s="93"/>
      <c r="AF1" s="93"/>
      <c r="AG1" s="93"/>
      <c r="AH1" s="71"/>
      <c r="AI1" s="71"/>
      <c r="AJ1" s="71"/>
      <c r="AK1" s="71"/>
      <c r="AL1" s="71"/>
      <c r="AM1" s="71"/>
      <c r="AN1" s="71"/>
      <c r="AO1" s="71"/>
      <c r="AP1" s="71"/>
      <c r="AQ1" s="71"/>
      <c r="AR1" s="71"/>
      <c r="AS1" s="71"/>
      <c r="AT1" s="71"/>
    </row>
    <row r="2" spans="1:46" ht="27" customHeight="1">
      <c r="A2" s="582" t="s">
        <v>20</v>
      </c>
      <c r="B2" s="582"/>
      <c r="C2" s="582"/>
      <c r="D2" s="582"/>
      <c r="E2" s="582"/>
      <c r="F2" s="582"/>
      <c r="G2" s="582"/>
      <c r="H2" s="582"/>
      <c r="I2" s="582"/>
      <c r="J2" s="582"/>
      <c r="K2" s="582"/>
      <c r="L2" s="582"/>
      <c r="M2" s="582"/>
      <c r="N2" s="582"/>
      <c r="O2" s="582"/>
      <c r="P2" s="582"/>
      <c r="Q2" s="582"/>
      <c r="R2" s="582"/>
      <c r="S2" s="582"/>
      <c r="T2" s="582"/>
      <c r="U2" s="582"/>
      <c r="V2" s="582"/>
      <c r="W2" s="582"/>
      <c r="X2" s="84" t="s">
        <v>23</v>
      </c>
      <c r="Y2" s="244">
        <f>SUM(Y18,Y32,Y46,Y60,Y74,Y88)</f>
        <v>7796</v>
      </c>
      <c r="Z2" s="85" t="s">
        <v>11</v>
      </c>
      <c r="AA2" s="623">
        <f>SUM(AA18,AA32,AA46,AA60,AA74,AA88)</f>
        <v>5358740</v>
      </c>
      <c r="AB2" s="93"/>
      <c r="AC2" s="93"/>
      <c r="AD2" s="93"/>
      <c r="AE2" s="93"/>
      <c r="AF2" s="93"/>
      <c r="AG2" s="93"/>
      <c r="AH2" s="71"/>
      <c r="AI2" s="71"/>
      <c r="AJ2" s="71"/>
      <c r="AK2" s="71"/>
      <c r="AL2" s="71"/>
      <c r="AM2" s="71"/>
      <c r="AN2" s="71"/>
      <c r="AO2" s="71"/>
      <c r="AP2" s="71"/>
      <c r="AQ2" s="71"/>
      <c r="AR2" s="71"/>
      <c r="AS2" s="71"/>
      <c r="AT2" s="71"/>
    </row>
    <row r="3" spans="1:46" ht="39.950000000000003" customHeight="1">
      <c r="A3" s="584">
        <v>5</v>
      </c>
      <c r="B3" s="317" t="s">
        <v>359</v>
      </c>
      <c r="C3" s="242" t="s">
        <v>176</v>
      </c>
      <c r="D3" s="782">
        <v>2026</v>
      </c>
      <c r="E3" s="783"/>
      <c r="F3" s="783"/>
      <c r="G3" s="784"/>
      <c r="H3" s="782">
        <v>2027</v>
      </c>
      <c r="I3" s="783"/>
      <c r="J3" s="785"/>
      <c r="K3" s="786"/>
      <c r="L3" s="787">
        <v>2028</v>
      </c>
      <c r="M3" s="785"/>
      <c r="N3" s="785"/>
      <c r="O3" s="786"/>
      <c r="P3" s="787">
        <v>2029</v>
      </c>
      <c r="Q3" s="785"/>
      <c r="R3" s="785"/>
      <c r="S3" s="786"/>
      <c r="T3" s="787">
        <v>2030</v>
      </c>
      <c r="U3" s="785"/>
      <c r="V3" s="785"/>
      <c r="W3" s="786"/>
      <c r="X3" s="753" t="s">
        <v>9</v>
      </c>
      <c r="Y3" s="754"/>
      <c r="Z3" s="755" t="s">
        <v>12</v>
      </c>
      <c r="AA3" s="756"/>
      <c r="AB3" s="93"/>
      <c r="AC3" s="93"/>
      <c r="AD3" s="93"/>
      <c r="AE3" s="93"/>
      <c r="AF3" s="93"/>
      <c r="AG3" s="93"/>
      <c r="AH3" s="71"/>
      <c r="AI3" s="71"/>
      <c r="AJ3" s="71"/>
      <c r="AK3" s="71"/>
      <c r="AL3" s="71"/>
      <c r="AM3" s="71"/>
      <c r="AN3" s="71"/>
      <c r="AO3" s="71"/>
      <c r="AP3" s="71"/>
      <c r="AQ3" s="71"/>
      <c r="AR3" s="71"/>
      <c r="AS3" s="71"/>
      <c r="AT3" s="71"/>
    </row>
    <row r="4" spans="1:46" ht="35.1" customHeight="1">
      <c r="A4" s="94" t="s">
        <v>175</v>
      </c>
      <c r="B4" s="94" t="s">
        <v>174</v>
      </c>
      <c r="C4" s="243" t="s">
        <v>218</v>
      </c>
      <c r="D4" s="96" t="s">
        <v>7</v>
      </c>
      <c r="E4" s="97" t="s">
        <v>5</v>
      </c>
      <c r="F4" s="97" t="s">
        <v>6</v>
      </c>
      <c r="G4" s="97" t="s">
        <v>4</v>
      </c>
      <c r="H4" s="98" t="s">
        <v>7</v>
      </c>
      <c r="I4" s="99" t="s">
        <v>5</v>
      </c>
      <c r="J4" s="99" t="s">
        <v>8</v>
      </c>
      <c r="K4" s="100" t="s">
        <v>4</v>
      </c>
      <c r="L4" s="98" t="s">
        <v>7</v>
      </c>
      <c r="M4" s="99" t="s">
        <v>5</v>
      </c>
      <c r="N4" s="99" t="s">
        <v>6</v>
      </c>
      <c r="O4" s="100" t="s">
        <v>4</v>
      </c>
      <c r="P4" s="98" t="s">
        <v>7</v>
      </c>
      <c r="Q4" s="99" t="s">
        <v>5</v>
      </c>
      <c r="R4" s="99" t="s">
        <v>6</v>
      </c>
      <c r="S4" s="100" t="s">
        <v>4</v>
      </c>
      <c r="T4" s="98" t="s">
        <v>7</v>
      </c>
      <c r="U4" s="99" t="s">
        <v>5</v>
      </c>
      <c r="V4" s="99" t="s">
        <v>6</v>
      </c>
      <c r="W4" s="100" t="s">
        <v>4</v>
      </c>
      <c r="X4" s="202" t="s">
        <v>218</v>
      </c>
      <c r="Y4" s="95" t="s">
        <v>9</v>
      </c>
      <c r="Z4" s="95" t="s">
        <v>124</v>
      </c>
      <c r="AA4" s="95" t="s">
        <v>198</v>
      </c>
      <c r="AB4" s="93"/>
      <c r="AC4" s="93"/>
      <c r="AD4" s="93"/>
      <c r="AE4" s="93"/>
      <c r="AF4" s="93"/>
      <c r="AG4" s="93"/>
      <c r="AH4" s="71"/>
      <c r="AI4" s="71"/>
      <c r="AJ4" s="71"/>
      <c r="AK4" s="71"/>
      <c r="AL4" s="71"/>
      <c r="AM4" s="71"/>
      <c r="AN4" s="71"/>
      <c r="AO4" s="71"/>
      <c r="AP4" s="71"/>
      <c r="AQ4" s="71"/>
      <c r="AR4" s="71"/>
      <c r="AS4" s="71"/>
      <c r="AT4" s="71"/>
    </row>
    <row r="5" spans="1:46" s="212" customFormat="1" ht="15">
      <c r="A5" s="585" t="s">
        <v>436</v>
      </c>
      <c r="B5" s="86" t="s">
        <v>180</v>
      </c>
      <c r="C5" s="586"/>
      <c r="D5" s="104"/>
      <c r="E5" s="105"/>
      <c r="F5" s="105"/>
      <c r="G5" s="140"/>
      <c r="H5" s="105"/>
      <c r="I5" s="105"/>
      <c r="J5" s="105"/>
      <c r="K5" s="107"/>
      <c r="L5" s="105"/>
      <c r="M5" s="105"/>
      <c r="N5" s="105"/>
      <c r="O5" s="107"/>
      <c r="P5" s="105"/>
      <c r="Q5" s="105"/>
      <c r="R5" s="105"/>
      <c r="S5" s="105"/>
      <c r="T5" s="106"/>
      <c r="U5" s="105"/>
      <c r="V5" s="105"/>
      <c r="W5" s="105"/>
      <c r="X5" s="106"/>
      <c r="Y5" s="161"/>
      <c r="Z5" s="162" t="s">
        <v>169</v>
      </c>
      <c r="AA5" s="163">
        <v>87500</v>
      </c>
      <c r="AB5" s="587"/>
      <c r="AC5" s="587"/>
      <c r="AD5" s="587"/>
      <c r="AE5" s="587"/>
      <c r="AF5" s="587"/>
      <c r="AG5" s="587"/>
      <c r="AH5" s="211"/>
      <c r="AI5" s="211"/>
      <c r="AJ5" s="211"/>
      <c r="AK5" s="211"/>
      <c r="AL5" s="211"/>
      <c r="AM5" s="211"/>
      <c r="AN5" s="211"/>
      <c r="AO5" s="211"/>
      <c r="AP5" s="211"/>
      <c r="AQ5" s="211"/>
      <c r="AR5" s="211"/>
      <c r="AS5" s="211"/>
      <c r="AT5" s="211"/>
    </row>
    <row r="6" spans="1:46" s="212" customFormat="1" ht="28.5">
      <c r="A6" s="588" t="s">
        <v>162</v>
      </c>
      <c r="B6" s="73" t="s">
        <v>179</v>
      </c>
      <c r="C6" s="141" t="s">
        <v>187</v>
      </c>
      <c r="D6" s="111"/>
      <c r="E6" s="111"/>
      <c r="F6" s="111"/>
      <c r="G6" s="780" t="s">
        <v>201</v>
      </c>
      <c r="H6" s="780"/>
      <c r="I6" s="111"/>
      <c r="J6" s="111"/>
      <c r="K6" s="117"/>
      <c r="L6" s="111"/>
      <c r="M6" s="111"/>
      <c r="N6" s="111"/>
      <c r="O6" s="117"/>
      <c r="P6" s="111"/>
      <c r="Q6" s="111"/>
      <c r="R6" s="111"/>
      <c r="S6" s="111"/>
      <c r="T6" s="118"/>
      <c r="U6" s="111"/>
      <c r="V6" s="111"/>
      <c r="W6" s="111"/>
      <c r="X6" s="164" t="s">
        <v>170</v>
      </c>
      <c r="Y6" s="165">
        <v>87</v>
      </c>
      <c r="Z6" s="166"/>
      <c r="AA6" s="167">
        <v>46500</v>
      </c>
      <c r="AB6" s="587"/>
      <c r="AC6" s="587"/>
      <c r="AD6" s="587"/>
      <c r="AE6" s="587"/>
      <c r="AF6" s="587"/>
      <c r="AG6" s="587"/>
      <c r="AH6" s="211"/>
      <c r="AI6" s="211"/>
      <c r="AJ6" s="211"/>
      <c r="AK6" s="211"/>
      <c r="AL6" s="211"/>
      <c r="AM6" s="211"/>
      <c r="AN6" s="211"/>
      <c r="AO6" s="211"/>
      <c r="AP6" s="211"/>
      <c r="AQ6" s="211"/>
      <c r="AR6" s="211"/>
      <c r="AS6" s="211"/>
      <c r="AT6" s="211"/>
    </row>
    <row r="7" spans="1:46" s="212" customFormat="1" ht="63.75" customHeight="1">
      <c r="A7" s="588" t="s">
        <v>163</v>
      </c>
      <c r="B7" s="73" t="s">
        <v>181</v>
      </c>
      <c r="C7" s="141" t="s">
        <v>188</v>
      </c>
      <c r="D7" s="111"/>
      <c r="E7" s="111"/>
      <c r="F7" s="111"/>
      <c r="G7" s="124"/>
      <c r="H7" s="111"/>
      <c r="I7" s="111"/>
      <c r="J7" s="111"/>
      <c r="K7" s="117"/>
      <c r="L7" s="111"/>
      <c r="M7" s="111"/>
      <c r="N7" s="133"/>
      <c r="O7" s="133"/>
      <c r="P7" s="126"/>
      <c r="Q7" s="133"/>
      <c r="R7" s="780" t="s">
        <v>199</v>
      </c>
      <c r="S7" s="781"/>
      <c r="T7" s="118"/>
      <c r="U7" s="111"/>
      <c r="V7" s="111"/>
      <c r="W7" s="111"/>
      <c r="X7" s="164" t="s">
        <v>171</v>
      </c>
      <c r="Y7" s="165">
        <v>51</v>
      </c>
      <c r="Z7" s="166"/>
      <c r="AA7" s="167">
        <v>23450</v>
      </c>
      <c r="AB7" s="587"/>
      <c r="AC7" s="587"/>
      <c r="AD7" s="587"/>
      <c r="AE7" s="587"/>
      <c r="AF7" s="587"/>
      <c r="AG7" s="587"/>
      <c r="AH7" s="211"/>
      <c r="AI7" s="211"/>
      <c r="AJ7" s="211"/>
      <c r="AK7" s="211"/>
      <c r="AL7" s="211"/>
      <c r="AM7" s="211"/>
      <c r="AN7" s="211"/>
      <c r="AO7" s="211"/>
      <c r="AP7" s="211"/>
      <c r="AQ7" s="211"/>
      <c r="AR7" s="211"/>
      <c r="AS7" s="211"/>
      <c r="AT7" s="211"/>
    </row>
    <row r="8" spans="1:46" s="212" customFormat="1" ht="28.5">
      <c r="A8" s="588" t="s">
        <v>164</v>
      </c>
      <c r="B8" s="73" t="s">
        <v>182</v>
      </c>
      <c r="C8" s="141" t="s">
        <v>433</v>
      </c>
      <c r="D8" s="111"/>
      <c r="E8" s="111"/>
      <c r="F8" s="111"/>
      <c r="G8" s="124"/>
      <c r="H8" s="111"/>
      <c r="I8" s="111"/>
      <c r="J8" s="111"/>
      <c r="K8" s="117"/>
      <c r="L8" s="111"/>
      <c r="M8" s="111"/>
      <c r="N8" s="111"/>
      <c r="O8" s="117"/>
      <c r="P8" s="111"/>
      <c r="Q8" s="111"/>
      <c r="R8" s="111"/>
      <c r="S8" s="111"/>
      <c r="T8" s="126"/>
      <c r="U8" s="133"/>
      <c r="V8" s="780" t="s">
        <v>200</v>
      </c>
      <c r="W8" s="781"/>
      <c r="X8" s="164"/>
      <c r="Y8" s="165"/>
      <c r="Z8" s="166"/>
      <c r="AA8" s="167"/>
      <c r="AB8" s="587"/>
      <c r="AC8" s="587"/>
      <c r="AD8" s="587"/>
      <c r="AE8" s="587"/>
      <c r="AF8" s="587"/>
      <c r="AG8" s="587"/>
      <c r="AH8" s="211"/>
      <c r="AI8" s="211"/>
      <c r="AJ8" s="211"/>
      <c r="AK8" s="211"/>
      <c r="AL8" s="211"/>
      <c r="AM8" s="211"/>
      <c r="AN8" s="211"/>
      <c r="AO8" s="211"/>
      <c r="AP8" s="211"/>
      <c r="AQ8" s="211"/>
      <c r="AR8" s="211"/>
      <c r="AS8" s="211"/>
      <c r="AT8" s="211"/>
    </row>
    <row r="9" spans="1:46" s="212" customFormat="1" ht="28.5">
      <c r="A9" s="588" t="s">
        <v>219</v>
      </c>
      <c r="B9" s="73" t="s">
        <v>197</v>
      </c>
      <c r="C9" s="141" t="s">
        <v>188</v>
      </c>
      <c r="D9" s="111"/>
      <c r="E9" s="111"/>
      <c r="F9" s="111"/>
      <c r="G9" s="124"/>
      <c r="H9" s="112"/>
      <c r="I9" s="112"/>
      <c r="J9" s="112"/>
      <c r="K9" s="112"/>
      <c r="L9" s="113"/>
      <c r="M9" s="151" t="s">
        <v>199</v>
      </c>
      <c r="N9" s="112"/>
      <c r="O9" s="114"/>
      <c r="P9" s="112"/>
      <c r="Q9" s="112"/>
      <c r="R9" s="112"/>
      <c r="S9" s="112"/>
      <c r="T9" s="113"/>
      <c r="U9" s="112"/>
      <c r="V9" s="112"/>
      <c r="W9" s="133"/>
      <c r="X9" s="164"/>
      <c r="Y9" s="165"/>
      <c r="Z9" s="166"/>
      <c r="AA9" s="167"/>
      <c r="AB9" s="587"/>
      <c r="AC9" s="587"/>
      <c r="AD9" s="587"/>
      <c r="AE9" s="587"/>
      <c r="AF9" s="587"/>
      <c r="AG9" s="587"/>
      <c r="AH9" s="211"/>
      <c r="AI9" s="211"/>
      <c r="AJ9" s="211"/>
      <c r="AK9" s="211"/>
      <c r="AL9" s="211"/>
      <c r="AM9" s="211"/>
      <c r="AN9" s="211"/>
      <c r="AO9" s="211"/>
      <c r="AP9" s="211"/>
      <c r="AQ9" s="211"/>
      <c r="AR9" s="211"/>
      <c r="AS9" s="211"/>
      <c r="AT9" s="211"/>
    </row>
    <row r="10" spans="1:46" s="212" customFormat="1">
      <c r="A10" s="588" t="s">
        <v>19</v>
      </c>
      <c r="B10" s="589"/>
      <c r="C10" s="134"/>
      <c r="D10" s="111"/>
      <c r="E10" s="111"/>
      <c r="F10" s="111"/>
      <c r="G10" s="124"/>
      <c r="H10" s="102"/>
      <c r="I10" s="102"/>
      <c r="J10" s="102"/>
      <c r="K10" s="102"/>
      <c r="L10" s="168"/>
      <c r="M10" s="169"/>
      <c r="N10" s="169"/>
      <c r="O10" s="170"/>
      <c r="P10" s="102"/>
      <c r="Q10" s="102"/>
      <c r="R10" s="102"/>
      <c r="S10" s="102"/>
      <c r="T10" s="168"/>
      <c r="U10" s="102"/>
      <c r="V10" s="102"/>
      <c r="W10" s="133"/>
      <c r="X10" s="164"/>
      <c r="Y10" s="165"/>
      <c r="Z10" s="166"/>
      <c r="AA10" s="167"/>
      <c r="AB10" s="587"/>
      <c r="AC10" s="587"/>
      <c r="AD10" s="587"/>
      <c r="AE10" s="587"/>
      <c r="AF10" s="587"/>
      <c r="AG10" s="587"/>
      <c r="AH10" s="211"/>
      <c r="AI10" s="211"/>
      <c r="AJ10" s="211"/>
      <c r="AK10" s="211"/>
      <c r="AL10" s="211"/>
      <c r="AM10" s="211"/>
      <c r="AN10" s="211"/>
      <c r="AO10" s="211"/>
      <c r="AP10" s="211"/>
      <c r="AQ10" s="211"/>
      <c r="AR10" s="211"/>
      <c r="AS10" s="211"/>
      <c r="AT10" s="211"/>
    </row>
    <row r="11" spans="1:46" s="212" customFormat="1" ht="15">
      <c r="A11" s="588"/>
      <c r="B11" s="589"/>
      <c r="C11" s="134"/>
      <c r="D11" s="111"/>
      <c r="E11" s="111"/>
      <c r="F11" s="111"/>
      <c r="G11" s="124" t="s">
        <v>50</v>
      </c>
      <c r="H11" s="133"/>
      <c r="I11" s="133"/>
      <c r="J11" s="133"/>
      <c r="K11" s="120"/>
      <c r="L11" s="133"/>
      <c r="M11" s="133"/>
      <c r="N11" s="133"/>
      <c r="O11" s="120"/>
      <c r="P11" s="133"/>
      <c r="Q11" s="133"/>
      <c r="R11" s="133"/>
      <c r="S11" s="133"/>
      <c r="T11" s="126"/>
      <c r="U11" s="133"/>
      <c r="V11" s="133"/>
      <c r="W11" s="111"/>
      <c r="X11" s="118"/>
      <c r="Y11" s="126"/>
      <c r="Z11" s="171" t="s">
        <v>172</v>
      </c>
      <c r="AA11" s="172">
        <v>15000</v>
      </c>
      <c r="AB11" s="587"/>
      <c r="AC11" s="587"/>
      <c r="AD11" s="587"/>
      <c r="AE11" s="587"/>
      <c r="AF11" s="587"/>
      <c r="AG11" s="587"/>
      <c r="AH11" s="211"/>
      <c r="AI11" s="211"/>
      <c r="AJ11" s="211"/>
      <c r="AK11" s="211"/>
      <c r="AL11" s="211"/>
      <c r="AM11" s="211"/>
      <c r="AN11" s="211"/>
      <c r="AO11" s="211"/>
      <c r="AP11" s="211"/>
      <c r="AQ11" s="211"/>
      <c r="AR11" s="211"/>
      <c r="AS11" s="211"/>
      <c r="AT11" s="211"/>
    </row>
    <row r="12" spans="1:46" s="212" customFormat="1" ht="15">
      <c r="A12" s="590" t="s">
        <v>60</v>
      </c>
      <c r="B12" s="591"/>
      <c r="C12" s="134"/>
      <c r="D12" s="111"/>
      <c r="E12" s="111"/>
      <c r="F12" s="111"/>
      <c r="G12" s="124"/>
      <c r="H12" s="142" t="s">
        <v>50</v>
      </c>
      <c r="I12" s="111"/>
      <c r="J12" s="111"/>
      <c r="K12" s="117"/>
      <c r="L12" s="111"/>
      <c r="M12" s="111"/>
      <c r="N12" s="111"/>
      <c r="O12" s="117"/>
      <c r="P12" s="111"/>
      <c r="Q12" s="111"/>
      <c r="R12" s="111"/>
      <c r="S12" s="111"/>
      <c r="T12" s="118"/>
      <c r="U12" s="111"/>
      <c r="V12" s="111"/>
      <c r="W12" s="111"/>
      <c r="X12" s="118"/>
      <c r="Y12" s="118"/>
      <c r="Z12" s="118"/>
      <c r="AA12" s="115"/>
      <c r="AB12" s="587"/>
      <c r="AC12" s="587"/>
      <c r="AD12" s="587"/>
      <c r="AE12" s="587"/>
      <c r="AF12" s="587"/>
      <c r="AG12" s="587"/>
      <c r="AH12" s="211"/>
      <c r="AI12" s="211"/>
      <c r="AJ12" s="211"/>
      <c r="AK12" s="211"/>
      <c r="AL12" s="211"/>
      <c r="AM12" s="211"/>
      <c r="AN12" s="211"/>
      <c r="AO12" s="211"/>
      <c r="AP12" s="211"/>
      <c r="AQ12" s="211"/>
      <c r="AR12" s="211"/>
      <c r="AS12" s="211"/>
      <c r="AT12" s="211"/>
    </row>
    <row r="13" spans="1:46" s="212" customFormat="1">
      <c r="A13" s="588" t="s">
        <v>62</v>
      </c>
      <c r="B13" s="73" t="s">
        <v>183</v>
      </c>
      <c r="C13" s="134"/>
      <c r="D13" s="111"/>
      <c r="E13" s="111"/>
      <c r="F13" s="111"/>
      <c r="G13" s="124"/>
      <c r="H13" s="111"/>
      <c r="I13" s="111"/>
      <c r="J13" s="111"/>
      <c r="K13" s="117"/>
      <c r="L13" s="111"/>
      <c r="M13" s="111"/>
      <c r="N13" s="111"/>
      <c r="O13" s="117"/>
      <c r="P13" s="111"/>
      <c r="Q13" s="111"/>
      <c r="R13" s="111"/>
      <c r="S13" s="142" t="s">
        <v>50</v>
      </c>
      <c r="T13" s="118"/>
      <c r="U13" s="111"/>
      <c r="V13" s="111"/>
      <c r="W13" s="111"/>
      <c r="X13" s="118"/>
      <c r="Y13" s="118"/>
      <c r="Z13" s="118"/>
      <c r="AA13" s="115"/>
      <c r="AB13" s="587"/>
      <c r="AC13" s="587"/>
      <c r="AD13" s="587"/>
      <c r="AE13" s="587"/>
      <c r="AF13" s="587"/>
      <c r="AG13" s="587"/>
      <c r="AH13" s="211"/>
      <c r="AI13" s="211"/>
      <c r="AJ13" s="211"/>
      <c r="AK13" s="211"/>
      <c r="AL13" s="211"/>
      <c r="AM13" s="211"/>
      <c r="AN13" s="211"/>
      <c r="AO13" s="211"/>
      <c r="AP13" s="211"/>
      <c r="AQ13" s="211"/>
      <c r="AR13" s="211"/>
      <c r="AS13" s="211"/>
      <c r="AT13" s="211"/>
    </row>
    <row r="14" spans="1:46" s="212" customFormat="1">
      <c r="A14" s="588" t="s">
        <v>21</v>
      </c>
      <c r="B14" s="592" t="s">
        <v>184</v>
      </c>
      <c r="C14" s="593"/>
      <c r="D14" s="111"/>
      <c r="E14" s="111"/>
      <c r="F14" s="111"/>
      <c r="G14" s="124"/>
      <c r="H14" s="111"/>
      <c r="I14" s="111"/>
      <c r="J14" s="111"/>
      <c r="K14" s="117"/>
      <c r="L14" s="111"/>
      <c r="M14" s="111"/>
      <c r="N14" s="111"/>
      <c r="O14" s="117"/>
      <c r="P14" s="111"/>
      <c r="Q14" s="111"/>
      <c r="R14" s="111"/>
      <c r="S14" s="111"/>
      <c r="T14" s="118"/>
      <c r="U14" s="111"/>
      <c r="V14" s="111"/>
      <c r="W14" s="142" t="s">
        <v>50</v>
      </c>
      <c r="X14" s="118"/>
      <c r="Y14" s="118"/>
      <c r="Z14" s="118"/>
      <c r="AA14" s="115"/>
      <c r="AB14" s="587"/>
      <c r="AC14" s="587"/>
      <c r="AD14" s="587"/>
      <c r="AE14" s="587"/>
      <c r="AF14" s="587"/>
      <c r="AG14" s="587"/>
      <c r="AH14" s="211"/>
      <c r="AI14" s="211"/>
      <c r="AJ14" s="211"/>
      <c r="AK14" s="211"/>
      <c r="AL14" s="211"/>
      <c r="AM14" s="211"/>
      <c r="AN14" s="211"/>
      <c r="AO14" s="211"/>
      <c r="AP14" s="211"/>
      <c r="AQ14" s="211"/>
      <c r="AR14" s="211"/>
      <c r="AS14" s="211"/>
      <c r="AT14" s="211"/>
    </row>
    <row r="15" spans="1:46" s="212" customFormat="1">
      <c r="A15" s="587" t="s">
        <v>434</v>
      </c>
      <c r="B15" s="592" t="s">
        <v>185</v>
      </c>
      <c r="C15" s="593"/>
      <c r="D15" s="594"/>
      <c r="E15" s="594"/>
      <c r="F15" s="594"/>
      <c r="G15" s="594"/>
      <c r="H15" s="223"/>
      <c r="I15" s="594"/>
      <c r="J15" s="594"/>
      <c r="K15" s="595"/>
      <c r="L15" s="594"/>
      <c r="M15" s="594"/>
      <c r="N15" s="594"/>
      <c r="O15" s="594"/>
      <c r="P15" s="223"/>
      <c r="Q15" s="594"/>
      <c r="R15" s="594"/>
      <c r="S15" s="595"/>
      <c r="T15" s="594"/>
      <c r="U15" s="594"/>
      <c r="V15" s="594"/>
      <c r="W15" s="594"/>
      <c r="X15" s="223"/>
      <c r="Y15" s="223"/>
      <c r="Z15" s="223"/>
      <c r="AA15" s="596"/>
      <c r="AB15" s="587"/>
      <c r="AC15" s="587"/>
      <c r="AD15" s="587"/>
      <c r="AE15" s="587"/>
      <c r="AF15" s="587"/>
      <c r="AG15" s="587"/>
      <c r="AH15" s="211"/>
      <c r="AI15" s="211"/>
      <c r="AJ15" s="211"/>
      <c r="AK15" s="211"/>
      <c r="AL15" s="211"/>
      <c r="AM15" s="211"/>
      <c r="AN15" s="211"/>
      <c r="AO15" s="211"/>
      <c r="AP15" s="211"/>
      <c r="AQ15" s="211"/>
      <c r="AR15" s="211"/>
      <c r="AS15" s="211"/>
      <c r="AT15" s="211"/>
    </row>
    <row r="16" spans="1:46" s="212" customFormat="1">
      <c r="A16" s="587" t="s">
        <v>435</v>
      </c>
      <c r="B16" s="73" t="s">
        <v>186</v>
      </c>
      <c r="C16" s="134"/>
      <c r="D16" s="594"/>
      <c r="E16" s="594"/>
      <c r="F16" s="594"/>
      <c r="G16" s="594"/>
      <c r="H16" s="223"/>
      <c r="I16" s="594"/>
      <c r="J16" s="594"/>
      <c r="K16" s="595"/>
      <c r="L16" s="594"/>
      <c r="M16" s="594"/>
      <c r="N16" s="594"/>
      <c r="O16" s="594"/>
      <c r="P16" s="223"/>
      <c r="Q16" s="594"/>
      <c r="R16" s="594"/>
      <c r="S16" s="595"/>
      <c r="T16" s="594"/>
      <c r="U16" s="594"/>
      <c r="V16" s="594"/>
      <c r="W16" s="594"/>
      <c r="X16" s="223"/>
      <c r="Y16" s="223"/>
      <c r="Z16" s="223"/>
      <c r="AA16" s="596"/>
      <c r="AB16" s="587"/>
      <c r="AC16" s="587"/>
      <c r="AD16" s="587"/>
      <c r="AE16" s="587"/>
      <c r="AF16" s="587"/>
      <c r="AG16" s="587"/>
      <c r="AH16" s="211"/>
      <c r="AI16" s="211"/>
      <c r="AJ16" s="211"/>
      <c r="AK16" s="211"/>
      <c r="AL16" s="211"/>
      <c r="AM16" s="211"/>
      <c r="AN16" s="211"/>
      <c r="AO16" s="211"/>
      <c r="AP16" s="211"/>
      <c r="AQ16" s="211"/>
      <c r="AR16" s="211"/>
      <c r="AS16" s="211"/>
      <c r="AT16" s="211"/>
    </row>
    <row r="17" spans="1:46" s="212" customFormat="1">
      <c r="A17" s="587"/>
      <c r="B17" s="73"/>
      <c r="C17" s="134"/>
      <c r="D17" s="594"/>
      <c r="E17" s="594"/>
      <c r="F17" s="594"/>
      <c r="G17" s="594"/>
      <c r="H17" s="223"/>
      <c r="I17" s="594"/>
      <c r="J17" s="594"/>
      <c r="K17" s="595"/>
      <c r="L17" s="594"/>
      <c r="M17" s="594"/>
      <c r="N17" s="594"/>
      <c r="O17" s="594"/>
      <c r="P17" s="223"/>
      <c r="Q17" s="594"/>
      <c r="R17" s="594"/>
      <c r="S17" s="595"/>
      <c r="T17" s="594"/>
      <c r="U17" s="594"/>
      <c r="V17" s="594"/>
      <c r="W17" s="594"/>
      <c r="X17" s="223"/>
      <c r="Y17" s="223"/>
      <c r="Z17" s="223"/>
      <c r="AA17" s="596"/>
      <c r="AB17" s="587"/>
      <c r="AC17" s="587"/>
      <c r="AD17" s="587"/>
      <c r="AE17" s="587"/>
      <c r="AF17" s="587"/>
      <c r="AG17" s="587"/>
      <c r="AH17" s="211"/>
      <c r="AI17" s="211"/>
      <c r="AJ17" s="211"/>
      <c r="AK17" s="211"/>
      <c r="AL17" s="211"/>
      <c r="AM17" s="211"/>
      <c r="AN17" s="211"/>
      <c r="AO17" s="211"/>
      <c r="AP17" s="211"/>
      <c r="AQ17" s="211"/>
      <c r="AR17" s="211"/>
      <c r="AS17" s="211"/>
      <c r="AT17" s="211"/>
    </row>
    <row r="18" spans="1:46" s="212" customFormat="1">
      <c r="A18" s="597"/>
      <c r="B18" s="598"/>
      <c r="C18" s="599"/>
      <c r="D18" s="600"/>
      <c r="E18" s="600"/>
      <c r="F18" s="600"/>
      <c r="G18" s="600"/>
      <c r="H18" s="601"/>
      <c r="I18" s="600"/>
      <c r="J18" s="600"/>
      <c r="K18" s="602"/>
      <c r="L18" s="600"/>
      <c r="M18" s="600"/>
      <c r="N18" s="600"/>
      <c r="O18" s="600"/>
      <c r="P18" s="601"/>
      <c r="Q18" s="600"/>
      <c r="R18" s="600"/>
      <c r="S18" s="602"/>
      <c r="T18" s="600"/>
      <c r="U18" s="600"/>
      <c r="V18" s="600"/>
      <c r="W18" s="600"/>
      <c r="X18" s="241" t="s">
        <v>68</v>
      </c>
      <c r="Y18" s="224">
        <v>138</v>
      </c>
      <c r="Z18" s="225" t="s">
        <v>67</v>
      </c>
      <c r="AA18" s="226">
        <f>SUM(AA5:AA11)</f>
        <v>172450</v>
      </c>
      <c r="AB18" s="587"/>
      <c r="AC18" s="587"/>
      <c r="AD18" s="587"/>
      <c r="AE18" s="587"/>
      <c r="AF18" s="587"/>
      <c r="AG18" s="587"/>
      <c r="AH18" s="211"/>
      <c r="AI18" s="211"/>
      <c r="AJ18" s="211"/>
      <c r="AK18" s="211"/>
      <c r="AL18" s="211"/>
      <c r="AM18" s="211"/>
      <c r="AN18" s="211"/>
      <c r="AO18" s="211"/>
      <c r="AP18" s="211"/>
      <c r="AQ18" s="211"/>
      <c r="AR18" s="211"/>
      <c r="AS18" s="211"/>
      <c r="AT18" s="211"/>
    </row>
    <row r="19" spans="1:46" s="212" customFormat="1" ht="15">
      <c r="A19" s="101" t="s">
        <v>438</v>
      </c>
      <c r="B19" s="102"/>
      <c r="C19" s="103" t="s">
        <v>46</v>
      </c>
      <c r="D19" s="104"/>
      <c r="E19" s="105"/>
      <c r="F19" s="105"/>
      <c r="G19" s="105"/>
      <c r="H19" s="106"/>
      <c r="I19" s="105"/>
      <c r="J19" s="105"/>
      <c r="K19" s="107"/>
      <c r="L19" s="105"/>
      <c r="M19" s="105"/>
      <c r="N19" s="105"/>
      <c r="O19" s="105"/>
      <c r="P19" s="106"/>
      <c r="Q19" s="105"/>
      <c r="R19" s="105"/>
      <c r="S19" s="107"/>
      <c r="T19" s="105"/>
      <c r="U19" s="105"/>
      <c r="V19" s="105"/>
      <c r="W19" s="107"/>
      <c r="X19" s="603" t="s">
        <v>65</v>
      </c>
      <c r="Y19" s="604">
        <v>100</v>
      </c>
      <c r="Z19" s="603"/>
      <c r="AA19" s="605">
        <v>200000</v>
      </c>
      <c r="AB19" s="587"/>
      <c r="AC19" s="587"/>
      <c r="AD19" s="587"/>
      <c r="AE19" s="587"/>
      <c r="AF19" s="587"/>
      <c r="AG19" s="587"/>
      <c r="AH19" s="211"/>
      <c r="AI19" s="211"/>
      <c r="AJ19" s="211"/>
      <c r="AK19" s="211"/>
      <c r="AL19" s="211"/>
      <c r="AM19" s="211"/>
      <c r="AN19" s="211"/>
      <c r="AO19" s="211"/>
      <c r="AP19" s="211"/>
      <c r="AQ19" s="211"/>
      <c r="AR19" s="211"/>
      <c r="AS19" s="211"/>
      <c r="AT19" s="211"/>
    </row>
    <row r="20" spans="1:46" s="212" customFormat="1" ht="15">
      <c r="A20" s="108" t="s">
        <v>439</v>
      </c>
      <c r="B20" s="102"/>
      <c r="C20" s="109" t="s">
        <v>47</v>
      </c>
      <c r="D20" s="110"/>
      <c r="E20" s="111"/>
      <c r="F20" s="111"/>
      <c r="G20" s="112"/>
      <c r="H20" s="113"/>
      <c r="I20" s="112"/>
      <c r="J20" s="112"/>
      <c r="K20" s="114"/>
      <c r="L20" s="112"/>
      <c r="M20" s="112"/>
      <c r="N20" s="112"/>
      <c r="O20" s="112"/>
      <c r="P20" s="113"/>
      <c r="Q20" s="112"/>
      <c r="R20" s="112"/>
      <c r="S20" s="114"/>
      <c r="T20" s="112"/>
      <c r="U20" s="112"/>
      <c r="V20" s="112"/>
      <c r="W20" s="114"/>
      <c r="X20" s="223" t="s">
        <v>66</v>
      </c>
      <c r="Y20" s="588">
        <v>225</v>
      </c>
      <c r="Z20" s="223"/>
      <c r="AA20" s="606">
        <v>10843</v>
      </c>
      <c r="AB20" s="587"/>
      <c r="AC20" s="587"/>
      <c r="AD20" s="587"/>
      <c r="AE20" s="587"/>
      <c r="AF20" s="587"/>
      <c r="AG20" s="587"/>
      <c r="AH20" s="211"/>
      <c r="AI20" s="211"/>
      <c r="AJ20" s="211"/>
      <c r="AK20" s="211"/>
      <c r="AL20" s="211"/>
      <c r="AM20" s="211"/>
      <c r="AN20" s="211"/>
      <c r="AO20" s="211"/>
      <c r="AP20" s="211"/>
      <c r="AQ20" s="211"/>
      <c r="AR20" s="211"/>
      <c r="AS20" s="211"/>
      <c r="AT20" s="211"/>
    </row>
    <row r="21" spans="1:46" s="212" customFormat="1">
      <c r="A21" s="108" t="s">
        <v>440</v>
      </c>
      <c r="B21" s="102"/>
      <c r="C21" s="116" t="s">
        <v>25</v>
      </c>
      <c r="D21" s="111"/>
      <c r="E21" s="111"/>
      <c r="F21" s="111"/>
      <c r="G21" s="112"/>
      <c r="H21" s="113"/>
      <c r="I21" s="111"/>
      <c r="J21" s="112"/>
      <c r="K21" s="117"/>
      <c r="L21" s="111"/>
      <c r="M21" s="112"/>
      <c r="N21" s="111"/>
      <c r="O21" s="112"/>
      <c r="P21" s="118"/>
      <c r="Q21" s="111"/>
      <c r="R21" s="112"/>
      <c r="S21" s="117"/>
      <c r="T21" s="111"/>
      <c r="U21" s="112"/>
      <c r="V21" s="111"/>
      <c r="W21" s="117"/>
      <c r="X21" s="223"/>
      <c r="Y21" s="588"/>
      <c r="Z21" s="223"/>
      <c r="AA21" s="606"/>
      <c r="AB21" s="587"/>
      <c r="AC21" s="587"/>
      <c r="AD21" s="587"/>
      <c r="AE21" s="587"/>
      <c r="AF21" s="587"/>
      <c r="AG21" s="587"/>
      <c r="AH21" s="211"/>
      <c r="AI21" s="211"/>
      <c r="AJ21" s="211"/>
      <c r="AK21" s="211"/>
      <c r="AL21" s="211"/>
      <c r="AM21" s="211"/>
      <c r="AN21" s="211"/>
      <c r="AO21" s="211"/>
      <c r="AP21" s="211"/>
      <c r="AQ21" s="211"/>
      <c r="AR21" s="211"/>
      <c r="AS21" s="211"/>
      <c r="AT21" s="211"/>
    </row>
    <row r="22" spans="1:46" s="212" customFormat="1">
      <c r="A22" s="108"/>
      <c r="B22" s="102"/>
      <c r="C22" s="116" t="s">
        <v>26</v>
      </c>
      <c r="D22" s="111"/>
      <c r="E22" s="111"/>
      <c r="F22" s="111"/>
      <c r="G22" s="111"/>
      <c r="H22" s="118"/>
      <c r="I22" s="111"/>
      <c r="J22" s="111"/>
      <c r="K22" s="117"/>
      <c r="L22" s="111"/>
      <c r="M22" s="111"/>
      <c r="N22" s="111"/>
      <c r="O22" s="111"/>
      <c r="P22" s="118"/>
      <c r="Q22" s="111"/>
      <c r="R22" s="111"/>
      <c r="S22" s="117"/>
      <c r="T22" s="111"/>
      <c r="U22" s="111"/>
      <c r="V22" s="111"/>
      <c r="W22" s="117"/>
      <c r="X22" s="223"/>
      <c r="Y22" s="588"/>
      <c r="Z22" s="223"/>
      <c r="AA22" s="606"/>
      <c r="AB22" s="587"/>
      <c r="AC22" s="587"/>
      <c r="AD22" s="587"/>
      <c r="AE22" s="587"/>
      <c r="AF22" s="587"/>
      <c r="AG22" s="587"/>
      <c r="AH22" s="211"/>
      <c r="AI22" s="211"/>
      <c r="AJ22" s="211"/>
      <c r="AK22" s="211"/>
      <c r="AL22" s="211"/>
      <c r="AM22" s="211"/>
      <c r="AN22" s="211"/>
      <c r="AO22" s="211"/>
      <c r="AP22" s="211"/>
      <c r="AQ22" s="211"/>
      <c r="AR22" s="211"/>
      <c r="AS22" s="211"/>
      <c r="AT22" s="211"/>
    </row>
    <row r="23" spans="1:46" s="212" customFormat="1" ht="15">
      <c r="A23" s="119" t="s">
        <v>59</v>
      </c>
      <c r="B23" s="102"/>
      <c r="C23" s="116" t="s">
        <v>27</v>
      </c>
      <c r="D23" s="111"/>
      <c r="E23" s="111"/>
      <c r="F23" s="111"/>
      <c r="G23" s="111"/>
      <c r="H23" s="118"/>
      <c r="I23" s="111"/>
      <c r="J23" s="111"/>
      <c r="K23" s="117"/>
      <c r="L23" s="111"/>
      <c r="M23" s="111"/>
      <c r="N23" s="111"/>
      <c r="O23" s="111"/>
      <c r="P23" s="118"/>
      <c r="Q23" s="111"/>
      <c r="R23" s="111"/>
      <c r="S23" s="117"/>
      <c r="T23" s="111"/>
      <c r="U23" s="111"/>
      <c r="V23" s="111"/>
      <c r="W23" s="117"/>
      <c r="X23" s="223"/>
      <c r="Y23" s="588"/>
      <c r="Z23" s="223"/>
      <c r="AA23" s="606"/>
      <c r="AB23" s="587"/>
      <c r="AC23" s="587"/>
      <c r="AD23" s="587"/>
      <c r="AE23" s="587"/>
      <c r="AF23" s="587"/>
      <c r="AG23" s="587"/>
      <c r="AH23" s="211"/>
      <c r="AI23" s="211"/>
      <c r="AJ23" s="211"/>
      <c r="AK23" s="211"/>
      <c r="AL23" s="211"/>
      <c r="AM23" s="211"/>
      <c r="AN23" s="211"/>
      <c r="AO23" s="211"/>
      <c r="AP23" s="211"/>
      <c r="AQ23" s="211"/>
      <c r="AR23" s="211"/>
      <c r="AS23" s="211"/>
      <c r="AT23" s="211"/>
    </row>
    <row r="24" spans="1:46" s="212" customFormat="1">
      <c r="A24" s="120" t="s">
        <v>441</v>
      </c>
      <c r="B24" s="121"/>
      <c r="C24" s="117"/>
      <c r="D24" s="111"/>
      <c r="E24" s="111"/>
      <c r="F24" s="111"/>
      <c r="G24" s="122" t="s">
        <v>50</v>
      </c>
      <c r="H24" s="123"/>
      <c r="I24" s="122" t="s">
        <v>50</v>
      </c>
      <c r="J24" s="122"/>
      <c r="K24" s="124"/>
      <c r="L24" s="122" t="s">
        <v>50</v>
      </c>
      <c r="M24" s="122"/>
      <c r="N24" s="122"/>
      <c r="O24" s="122" t="s">
        <v>50</v>
      </c>
      <c r="P24" s="123"/>
      <c r="Q24" s="122" t="s">
        <v>50</v>
      </c>
      <c r="R24" s="122"/>
      <c r="S24" s="124" t="s">
        <v>50</v>
      </c>
      <c r="T24" s="122"/>
      <c r="U24" s="122" t="s">
        <v>50</v>
      </c>
      <c r="V24" s="122"/>
      <c r="W24" s="124" t="s">
        <v>50</v>
      </c>
      <c r="X24" s="223"/>
      <c r="Y24" s="588"/>
      <c r="Z24" s="223"/>
      <c r="AA24" s="606"/>
      <c r="AB24" s="587"/>
      <c r="AC24" s="587"/>
      <c r="AD24" s="587"/>
      <c r="AE24" s="587"/>
      <c r="AF24" s="587"/>
      <c r="AG24" s="587"/>
      <c r="AH24" s="211"/>
      <c r="AI24" s="211"/>
      <c r="AJ24" s="211"/>
      <c r="AK24" s="211"/>
      <c r="AL24" s="211"/>
      <c r="AM24" s="211"/>
      <c r="AN24" s="211"/>
      <c r="AO24" s="211"/>
      <c r="AP24" s="211"/>
      <c r="AQ24" s="211"/>
      <c r="AR24" s="211"/>
      <c r="AS24" s="211"/>
      <c r="AT24" s="211"/>
    </row>
    <row r="25" spans="1:46" s="212" customFormat="1">
      <c r="A25" s="120" t="s">
        <v>442</v>
      </c>
      <c r="B25" s="121"/>
      <c r="C25" s="117"/>
      <c r="D25" s="111"/>
      <c r="E25" s="111"/>
      <c r="F25" s="111"/>
      <c r="G25" s="122"/>
      <c r="H25" s="123" t="s">
        <v>50</v>
      </c>
      <c r="I25" s="122"/>
      <c r="J25" s="122" t="s">
        <v>50</v>
      </c>
      <c r="K25" s="124"/>
      <c r="L25" s="122"/>
      <c r="M25" s="122" t="s">
        <v>50</v>
      </c>
      <c r="N25" s="122"/>
      <c r="O25" s="122" t="s">
        <v>50</v>
      </c>
      <c r="P25" s="123"/>
      <c r="Q25" s="122"/>
      <c r="R25" s="122" t="s">
        <v>50</v>
      </c>
      <c r="S25" s="124"/>
      <c r="T25" s="122"/>
      <c r="U25" s="122" t="s">
        <v>50</v>
      </c>
      <c r="V25" s="122"/>
      <c r="W25" s="124"/>
      <c r="X25" s="223"/>
      <c r="Y25" s="588"/>
      <c r="Z25" s="223"/>
      <c r="AA25" s="606"/>
      <c r="AB25" s="587"/>
      <c r="AC25" s="587"/>
      <c r="AD25" s="587"/>
      <c r="AE25" s="587"/>
      <c r="AF25" s="587"/>
      <c r="AG25" s="587"/>
      <c r="AH25" s="211"/>
      <c r="AI25" s="211"/>
      <c r="AJ25" s="211"/>
      <c r="AK25" s="211"/>
      <c r="AL25" s="211"/>
      <c r="AM25" s="211"/>
      <c r="AN25" s="211"/>
      <c r="AO25" s="211"/>
      <c r="AP25" s="211"/>
      <c r="AQ25" s="211"/>
      <c r="AR25" s="211"/>
      <c r="AS25" s="211"/>
      <c r="AT25" s="211"/>
    </row>
    <row r="26" spans="1:46" s="212" customFormat="1">
      <c r="A26" s="120" t="s">
        <v>443</v>
      </c>
      <c r="B26" s="121"/>
      <c r="C26" s="117"/>
      <c r="D26" s="111"/>
      <c r="E26" s="111"/>
      <c r="F26" s="111"/>
      <c r="G26" s="122"/>
      <c r="H26" s="123"/>
      <c r="I26" s="122"/>
      <c r="J26" s="122" t="s">
        <v>50</v>
      </c>
      <c r="K26" s="124"/>
      <c r="L26" s="122"/>
      <c r="M26" s="122"/>
      <c r="N26" s="122" t="s">
        <v>50</v>
      </c>
      <c r="O26" s="122"/>
      <c r="P26" s="123"/>
      <c r="Q26" s="122"/>
      <c r="R26" s="122" t="s">
        <v>50</v>
      </c>
      <c r="S26" s="124"/>
      <c r="T26" s="122"/>
      <c r="U26" s="122"/>
      <c r="V26" s="122" t="s">
        <v>50</v>
      </c>
      <c r="W26" s="125" t="s">
        <v>50</v>
      </c>
      <c r="X26" s="223"/>
      <c r="Y26" s="588"/>
      <c r="Z26" s="223"/>
      <c r="AA26" s="606"/>
      <c r="AB26" s="587"/>
      <c r="AC26" s="587"/>
      <c r="AD26" s="587"/>
      <c r="AE26" s="587"/>
      <c r="AF26" s="587"/>
      <c r="AG26" s="587"/>
      <c r="AH26" s="211"/>
      <c r="AI26" s="211"/>
      <c r="AJ26" s="211"/>
      <c r="AK26" s="211"/>
      <c r="AL26" s="211"/>
      <c r="AM26" s="211"/>
      <c r="AN26" s="211"/>
      <c r="AO26" s="211"/>
      <c r="AP26" s="211"/>
      <c r="AQ26" s="211"/>
      <c r="AR26" s="211"/>
      <c r="AS26" s="211"/>
      <c r="AT26" s="211"/>
    </row>
    <row r="27" spans="1:46" s="212" customFormat="1">
      <c r="A27" s="126" t="s">
        <v>62</v>
      </c>
      <c r="B27" s="120"/>
      <c r="C27" s="117"/>
      <c r="D27" s="111"/>
      <c r="E27" s="111"/>
      <c r="F27" s="111"/>
      <c r="G27" s="122"/>
      <c r="H27" s="118"/>
      <c r="I27" s="111"/>
      <c r="J27" s="111"/>
      <c r="K27" s="117"/>
      <c r="L27" s="111"/>
      <c r="M27" s="111"/>
      <c r="N27" s="111"/>
      <c r="O27" s="111"/>
      <c r="P27" s="118"/>
      <c r="Q27" s="111"/>
      <c r="R27" s="111"/>
      <c r="S27" s="117"/>
      <c r="T27" s="111"/>
      <c r="U27" s="111"/>
      <c r="V27" s="111"/>
      <c r="W27" s="117"/>
      <c r="X27" s="223"/>
      <c r="Y27" s="588"/>
      <c r="Z27" s="223"/>
      <c r="AA27" s="606"/>
      <c r="AB27" s="587"/>
      <c r="AC27" s="587"/>
      <c r="AD27" s="587"/>
      <c r="AE27" s="587"/>
      <c r="AF27" s="587"/>
      <c r="AG27" s="587"/>
      <c r="AH27" s="211"/>
      <c r="AI27" s="211"/>
      <c r="AJ27" s="211"/>
      <c r="AK27" s="211"/>
      <c r="AL27" s="211"/>
      <c r="AM27" s="211"/>
      <c r="AN27" s="211"/>
      <c r="AO27" s="211"/>
      <c r="AP27" s="211"/>
      <c r="AQ27" s="211"/>
      <c r="AR27" s="211"/>
      <c r="AS27" s="211"/>
      <c r="AT27" s="211"/>
    </row>
    <row r="28" spans="1:46" s="212" customFormat="1">
      <c r="A28" s="126" t="s">
        <v>21</v>
      </c>
      <c r="B28" s="120"/>
      <c r="C28" s="117"/>
      <c r="D28" s="111"/>
      <c r="E28" s="111"/>
      <c r="F28" s="111"/>
      <c r="G28" s="111"/>
      <c r="H28" s="118"/>
      <c r="I28" s="111"/>
      <c r="J28" s="111"/>
      <c r="K28" s="117"/>
      <c r="L28" s="111"/>
      <c r="M28" s="111"/>
      <c r="N28" s="111"/>
      <c r="O28" s="111"/>
      <c r="P28" s="118"/>
      <c r="Q28" s="111"/>
      <c r="R28" s="111"/>
      <c r="S28" s="117"/>
      <c r="T28" s="111"/>
      <c r="U28" s="111"/>
      <c r="V28" s="111"/>
      <c r="W28" s="117"/>
      <c r="X28" s="223"/>
      <c r="Y28" s="588"/>
      <c r="Z28" s="223"/>
      <c r="AA28" s="606"/>
      <c r="AB28" s="587"/>
      <c r="AC28" s="587"/>
      <c r="AD28" s="587"/>
      <c r="AE28" s="587"/>
      <c r="AF28" s="587"/>
      <c r="AG28" s="587"/>
      <c r="AH28" s="211"/>
      <c r="AI28" s="211"/>
      <c r="AJ28" s="211"/>
      <c r="AK28" s="211"/>
      <c r="AL28" s="211"/>
      <c r="AM28" s="211"/>
      <c r="AN28" s="211"/>
      <c r="AO28" s="211"/>
      <c r="AP28" s="211"/>
      <c r="AQ28" s="211"/>
      <c r="AR28" s="211"/>
      <c r="AS28" s="211"/>
      <c r="AT28" s="211"/>
    </row>
    <row r="29" spans="1:46" s="212" customFormat="1">
      <c r="A29" s="126"/>
      <c r="B29" s="120"/>
      <c r="C29" s="117"/>
      <c r="D29" s="111"/>
      <c r="E29" s="111"/>
      <c r="F29" s="111"/>
      <c r="G29" s="111"/>
      <c r="H29" s="118"/>
      <c r="I29" s="111"/>
      <c r="J29" s="111"/>
      <c r="K29" s="117"/>
      <c r="L29" s="111"/>
      <c r="M29" s="111"/>
      <c r="N29" s="111"/>
      <c r="O29" s="111"/>
      <c r="P29" s="118"/>
      <c r="Q29" s="111"/>
      <c r="R29" s="111"/>
      <c r="S29" s="117"/>
      <c r="T29" s="111"/>
      <c r="U29" s="111"/>
      <c r="V29" s="111"/>
      <c r="W29" s="117"/>
      <c r="X29" s="223"/>
      <c r="Y29" s="588"/>
      <c r="Z29" s="223"/>
      <c r="AA29" s="606"/>
      <c r="AB29" s="587"/>
      <c r="AC29" s="587"/>
      <c r="AD29" s="587"/>
      <c r="AE29" s="587"/>
      <c r="AF29" s="587"/>
      <c r="AG29" s="587"/>
      <c r="AH29" s="211"/>
      <c r="AI29" s="211"/>
      <c r="AJ29" s="211"/>
      <c r="AK29" s="211"/>
      <c r="AL29" s="211"/>
      <c r="AM29" s="211"/>
      <c r="AN29" s="211"/>
      <c r="AO29" s="211"/>
      <c r="AP29" s="211"/>
      <c r="AQ29" s="211"/>
      <c r="AR29" s="211"/>
      <c r="AS29" s="211"/>
      <c r="AT29" s="211"/>
    </row>
    <row r="30" spans="1:46" s="212" customFormat="1" ht="15">
      <c r="A30" s="607"/>
      <c r="B30" s="608"/>
      <c r="C30" s="609"/>
      <c r="D30" s="594"/>
      <c r="E30" s="594"/>
      <c r="F30" s="594"/>
      <c r="G30" s="594"/>
      <c r="H30" s="223"/>
      <c r="I30" s="594"/>
      <c r="J30" s="594"/>
      <c r="K30" s="595"/>
      <c r="L30" s="594"/>
      <c r="M30" s="594"/>
      <c r="N30" s="594"/>
      <c r="O30" s="594"/>
      <c r="P30" s="223"/>
      <c r="Q30" s="594"/>
      <c r="R30" s="594"/>
      <c r="S30" s="595"/>
      <c r="T30" s="594"/>
      <c r="U30" s="594"/>
      <c r="V30" s="594"/>
      <c r="W30" s="594"/>
      <c r="X30" s="223"/>
      <c r="Y30" s="588"/>
      <c r="Z30" s="223"/>
      <c r="AA30" s="606"/>
      <c r="AB30" s="587"/>
      <c r="AC30" s="587"/>
      <c r="AD30" s="587"/>
      <c r="AE30" s="587"/>
      <c r="AF30" s="587"/>
      <c r="AG30" s="587"/>
      <c r="AH30" s="211"/>
      <c r="AI30" s="211"/>
      <c r="AJ30" s="211"/>
      <c r="AK30" s="211"/>
      <c r="AL30" s="211"/>
      <c r="AM30" s="211"/>
      <c r="AN30" s="211"/>
      <c r="AO30" s="211"/>
      <c r="AP30" s="211"/>
      <c r="AQ30" s="211"/>
      <c r="AR30" s="211"/>
      <c r="AS30" s="211"/>
      <c r="AT30" s="211"/>
    </row>
    <row r="31" spans="1:46" s="212" customFormat="1">
      <c r="A31" s="607"/>
      <c r="B31" s="610"/>
      <c r="C31" s="593"/>
      <c r="D31" s="594"/>
      <c r="E31" s="594"/>
      <c r="F31" s="594"/>
      <c r="G31" s="594"/>
      <c r="H31" s="223"/>
      <c r="I31" s="594"/>
      <c r="J31" s="594"/>
      <c r="K31" s="595"/>
      <c r="L31" s="594"/>
      <c r="M31" s="594"/>
      <c r="N31" s="594"/>
      <c r="O31" s="594"/>
      <c r="P31" s="223"/>
      <c r="Q31" s="594"/>
      <c r="R31" s="594"/>
      <c r="S31" s="595"/>
      <c r="T31" s="594"/>
      <c r="U31" s="594"/>
      <c r="V31" s="594"/>
      <c r="W31" s="594"/>
      <c r="X31" s="223"/>
      <c r="Y31" s="588"/>
      <c r="Z31" s="223"/>
      <c r="AA31" s="606"/>
      <c r="AB31" s="587"/>
      <c r="AC31" s="587"/>
      <c r="AD31" s="587"/>
      <c r="AE31" s="587"/>
      <c r="AF31" s="587"/>
      <c r="AG31" s="587"/>
      <c r="AH31" s="211"/>
      <c r="AI31" s="211"/>
      <c r="AJ31" s="211"/>
      <c r="AK31" s="211"/>
      <c r="AL31" s="211"/>
      <c r="AM31" s="211"/>
      <c r="AN31" s="211"/>
      <c r="AO31" s="211"/>
      <c r="AP31" s="211"/>
      <c r="AQ31" s="211"/>
      <c r="AR31" s="211"/>
      <c r="AS31" s="211"/>
      <c r="AT31" s="211"/>
    </row>
    <row r="32" spans="1:46" s="212" customFormat="1">
      <c r="A32" s="587"/>
      <c r="B32" s="589"/>
      <c r="C32" s="134"/>
      <c r="D32" s="594"/>
      <c r="E32" s="594"/>
      <c r="F32" s="594"/>
      <c r="G32" s="594"/>
      <c r="H32" s="223"/>
      <c r="I32" s="594"/>
      <c r="J32" s="594"/>
      <c r="K32" s="595"/>
      <c r="L32" s="594"/>
      <c r="M32" s="594"/>
      <c r="N32" s="594"/>
      <c r="O32" s="594"/>
      <c r="P32" s="223"/>
      <c r="Q32" s="594"/>
      <c r="R32" s="594"/>
      <c r="S32" s="595"/>
      <c r="T32" s="594"/>
      <c r="U32" s="594"/>
      <c r="V32" s="594"/>
      <c r="W32" s="594"/>
      <c r="X32" s="118" t="s">
        <v>437</v>
      </c>
      <c r="Y32" s="17">
        <v>325</v>
      </c>
      <c r="Z32" s="127" t="s">
        <v>67</v>
      </c>
      <c r="AA32" s="89">
        <v>210843</v>
      </c>
      <c r="AB32" s="587"/>
      <c r="AC32" s="587"/>
      <c r="AD32" s="587"/>
      <c r="AE32" s="587"/>
      <c r="AF32" s="587"/>
      <c r="AG32" s="587"/>
      <c r="AH32" s="211"/>
      <c r="AI32" s="211"/>
      <c r="AJ32" s="211"/>
      <c r="AK32" s="211"/>
      <c r="AL32" s="211"/>
      <c r="AM32" s="211"/>
      <c r="AN32" s="211"/>
      <c r="AO32" s="211"/>
      <c r="AP32" s="211"/>
      <c r="AQ32" s="211"/>
      <c r="AR32" s="211"/>
      <c r="AS32" s="211"/>
      <c r="AT32" s="211"/>
    </row>
    <row r="33" spans="1:46" s="212" customFormat="1" ht="15">
      <c r="A33" s="611" t="s">
        <v>447</v>
      </c>
      <c r="B33" s="612"/>
      <c r="C33" s="613" t="s">
        <v>46</v>
      </c>
      <c r="D33" s="105"/>
      <c r="E33" s="105"/>
      <c r="F33" s="105"/>
      <c r="G33" s="105"/>
      <c r="H33" s="106"/>
      <c r="I33" s="105"/>
      <c r="J33" s="105"/>
      <c r="K33" s="107"/>
      <c r="L33" s="105"/>
      <c r="M33" s="105"/>
      <c r="N33" s="105"/>
      <c r="O33" s="105"/>
      <c r="P33" s="603"/>
      <c r="Q33" s="614"/>
      <c r="R33" s="614"/>
      <c r="S33" s="615"/>
      <c r="T33" s="614"/>
      <c r="U33" s="614"/>
      <c r="V33" s="614"/>
      <c r="W33" s="614"/>
      <c r="X33" s="603" t="s">
        <v>65</v>
      </c>
      <c r="Y33" s="153">
        <v>160</v>
      </c>
      <c r="Z33" s="154"/>
      <c r="AA33" s="155">
        <v>35000</v>
      </c>
      <c r="AB33" s="587"/>
      <c r="AC33" s="587"/>
      <c r="AD33" s="587"/>
      <c r="AE33" s="587"/>
      <c r="AF33" s="587"/>
      <c r="AG33" s="587"/>
      <c r="AH33" s="211"/>
      <c r="AI33" s="211"/>
      <c r="AJ33" s="211"/>
      <c r="AK33" s="211"/>
      <c r="AL33" s="211"/>
      <c r="AM33" s="211"/>
      <c r="AN33" s="211"/>
      <c r="AO33" s="211"/>
      <c r="AP33" s="211"/>
      <c r="AQ33" s="211"/>
      <c r="AR33" s="211"/>
      <c r="AS33" s="211"/>
      <c r="AT33" s="211"/>
    </row>
    <row r="34" spans="1:46" s="212" customFormat="1" ht="15">
      <c r="A34" s="588" t="s">
        <v>448</v>
      </c>
      <c r="B34" s="589"/>
      <c r="C34" s="134" t="s">
        <v>47</v>
      </c>
      <c r="D34" s="111"/>
      <c r="E34" s="111"/>
      <c r="F34" s="111"/>
      <c r="G34" s="112"/>
      <c r="H34" s="113"/>
      <c r="I34" s="112"/>
      <c r="J34" s="111"/>
      <c r="K34" s="117"/>
      <c r="L34" s="111"/>
      <c r="M34" s="111"/>
      <c r="N34" s="111"/>
      <c r="O34" s="111"/>
      <c r="P34" s="223"/>
      <c r="Q34" s="594"/>
      <c r="R34" s="594"/>
      <c r="S34" s="595"/>
      <c r="T34" s="594"/>
      <c r="U34" s="594"/>
      <c r="V34" s="594"/>
      <c r="W34" s="594"/>
      <c r="X34" s="223" t="s">
        <v>66</v>
      </c>
      <c r="Y34" s="143">
        <v>310</v>
      </c>
      <c r="Z34" s="157"/>
      <c r="AA34" s="116">
        <v>144500</v>
      </c>
      <c r="AB34" s="587"/>
      <c r="AC34" s="587"/>
      <c r="AD34" s="587"/>
      <c r="AE34" s="587"/>
      <c r="AF34" s="587"/>
      <c r="AG34" s="587"/>
      <c r="AH34" s="211"/>
      <c r="AI34" s="211"/>
      <c r="AJ34" s="211"/>
      <c r="AK34" s="211"/>
      <c r="AL34" s="211"/>
      <c r="AM34" s="211"/>
      <c r="AN34" s="211"/>
      <c r="AO34" s="211"/>
      <c r="AP34" s="211"/>
      <c r="AQ34" s="211"/>
      <c r="AR34" s="211"/>
      <c r="AS34" s="211"/>
      <c r="AT34" s="211"/>
    </row>
    <row r="35" spans="1:46" s="212" customFormat="1">
      <c r="A35" s="588" t="s">
        <v>449</v>
      </c>
      <c r="B35" s="589"/>
      <c r="C35" s="134" t="s">
        <v>25</v>
      </c>
      <c r="D35" s="111"/>
      <c r="E35" s="111"/>
      <c r="F35" s="111"/>
      <c r="G35" s="133"/>
      <c r="H35" s="113"/>
      <c r="I35" s="112"/>
      <c r="J35" s="111"/>
      <c r="K35" s="117"/>
      <c r="L35" s="111"/>
      <c r="M35" s="111"/>
      <c r="N35" s="111"/>
      <c r="O35" s="111"/>
      <c r="P35" s="223"/>
      <c r="Q35" s="594"/>
      <c r="R35" s="594"/>
      <c r="S35" s="595"/>
      <c r="T35" s="594"/>
      <c r="U35" s="594"/>
      <c r="V35" s="594"/>
      <c r="W35" s="594"/>
      <c r="X35" s="223"/>
      <c r="Y35" s="144"/>
      <c r="Z35" s="118"/>
      <c r="AA35" s="132"/>
      <c r="AB35" s="587"/>
      <c r="AC35" s="587"/>
      <c r="AD35" s="587"/>
      <c r="AE35" s="587"/>
      <c r="AF35" s="587"/>
      <c r="AG35" s="587"/>
      <c r="AH35" s="211"/>
      <c r="AI35" s="211"/>
      <c r="AJ35" s="211"/>
      <c r="AK35" s="211"/>
      <c r="AL35" s="211"/>
      <c r="AM35" s="211"/>
      <c r="AN35" s="211"/>
      <c r="AO35" s="211"/>
      <c r="AP35" s="211"/>
      <c r="AQ35" s="211"/>
      <c r="AR35" s="211"/>
      <c r="AS35" s="211"/>
      <c r="AT35" s="211"/>
    </row>
    <row r="36" spans="1:46" s="212" customFormat="1">
      <c r="A36" s="588" t="s">
        <v>450</v>
      </c>
      <c r="B36" s="589"/>
      <c r="C36" s="134" t="s">
        <v>26</v>
      </c>
      <c r="D36" s="111"/>
      <c r="E36" s="111"/>
      <c r="F36" s="111"/>
      <c r="G36" s="133"/>
      <c r="H36" s="126"/>
      <c r="I36" s="112"/>
      <c r="J36" s="112"/>
      <c r="K36" s="117"/>
      <c r="L36" s="111"/>
      <c r="M36" s="111"/>
      <c r="N36" s="111"/>
      <c r="O36" s="111"/>
      <c r="P36" s="223"/>
      <c r="Q36" s="594"/>
      <c r="R36" s="594"/>
      <c r="S36" s="595"/>
      <c r="T36" s="594"/>
      <c r="U36" s="594"/>
      <c r="V36" s="594"/>
      <c r="W36" s="594"/>
      <c r="X36" s="223"/>
      <c r="Y36" s="144"/>
      <c r="Z36" s="118"/>
      <c r="AA36" s="132"/>
      <c r="AB36" s="587"/>
      <c r="AC36" s="587"/>
      <c r="AD36" s="587"/>
      <c r="AE36" s="587"/>
      <c r="AF36" s="587"/>
      <c r="AG36" s="587"/>
      <c r="AH36" s="211"/>
      <c r="AI36" s="211"/>
      <c r="AJ36" s="211"/>
      <c r="AK36" s="211"/>
      <c r="AL36" s="211"/>
      <c r="AM36" s="211"/>
      <c r="AN36" s="211"/>
      <c r="AO36" s="211"/>
      <c r="AP36" s="211"/>
      <c r="AQ36" s="211"/>
      <c r="AR36" s="211"/>
      <c r="AS36" s="211"/>
      <c r="AT36" s="211"/>
    </row>
    <row r="37" spans="1:46" s="212" customFormat="1">
      <c r="A37" s="588" t="s">
        <v>451</v>
      </c>
      <c r="B37" s="589"/>
      <c r="C37" s="134" t="s">
        <v>27</v>
      </c>
      <c r="D37" s="111"/>
      <c r="E37" s="111"/>
      <c r="F37" s="111"/>
      <c r="G37" s="133"/>
      <c r="H37" s="126"/>
      <c r="I37" s="111"/>
      <c r="J37" s="112"/>
      <c r="K37" s="114"/>
      <c r="L37" s="111"/>
      <c r="M37" s="111"/>
      <c r="N37" s="111"/>
      <c r="O37" s="111"/>
      <c r="P37" s="223"/>
      <c r="Q37" s="594"/>
      <c r="R37" s="594"/>
      <c r="S37" s="595"/>
      <c r="T37" s="594"/>
      <c r="U37" s="594"/>
      <c r="V37" s="594"/>
      <c r="W37" s="594"/>
      <c r="X37" s="223"/>
      <c r="Y37" s="144"/>
      <c r="Z37" s="118"/>
      <c r="AA37" s="132"/>
      <c r="AB37" s="587"/>
      <c r="AC37" s="587"/>
      <c r="AD37" s="587"/>
      <c r="AE37" s="587"/>
      <c r="AF37" s="587"/>
      <c r="AG37" s="587"/>
      <c r="AH37" s="211"/>
      <c r="AI37" s="211"/>
      <c r="AJ37" s="211"/>
      <c r="AK37" s="211"/>
      <c r="AL37" s="211"/>
      <c r="AM37" s="211"/>
      <c r="AN37" s="211"/>
      <c r="AO37" s="211"/>
      <c r="AP37" s="211"/>
      <c r="AQ37" s="211"/>
      <c r="AR37" s="211"/>
      <c r="AS37" s="211"/>
      <c r="AT37" s="211"/>
    </row>
    <row r="38" spans="1:46" s="212" customFormat="1">
      <c r="A38" s="588"/>
      <c r="B38" s="589"/>
      <c r="C38" s="134"/>
      <c r="D38" s="111"/>
      <c r="E38" s="111"/>
      <c r="F38" s="111"/>
      <c r="G38" s="111"/>
      <c r="H38" s="118"/>
      <c r="I38" s="111"/>
      <c r="J38" s="111"/>
      <c r="K38" s="117"/>
      <c r="L38" s="111"/>
      <c r="M38" s="111"/>
      <c r="N38" s="111"/>
      <c r="O38" s="111"/>
      <c r="P38" s="223"/>
      <c r="Q38" s="594"/>
      <c r="R38" s="594"/>
      <c r="S38" s="595"/>
      <c r="T38" s="594"/>
      <c r="U38" s="594"/>
      <c r="V38" s="594"/>
      <c r="W38" s="594"/>
      <c r="X38" s="223"/>
      <c r="Y38" s="144"/>
      <c r="Z38" s="118"/>
      <c r="AA38" s="132"/>
      <c r="AB38" s="587"/>
      <c r="AC38" s="587"/>
      <c r="AD38" s="587"/>
      <c r="AE38" s="587"/>
      <c r="AF38" s="587"/>
      <c r="AG38" s="587"/>
      <c r="AH38" s="211"/>
      <c r="AI38" s="211"/>
      <c r="AJ38" s="211"/>
      <c r="AK38" s="211"/>
      <c r="AL38" s="211"/>
      <c r="AM38" s="211"/>
      <c r="AN38" s="211"/>
      <c r="AO38" s="211"/>
      <c r="AP38" s="211"/>
      <c r="AQ38" s="211"/>
      <c r="AR38" s="211"/>
      <c r="AS38" s="211"/>
      <c r="AT38" s="211"/>
    </row>
    <row r="39" spans="1:46" s="212" customFormat="1" ht="15">
      <c r="A39" s="616" t="s">
        <v>59</v>
      </c>
      <c r="B39" s="589"/>
      <c r="C39" s="134"/>
      <c r="D39" s="111"/>
      <c r="E39" s="111"/>
      <c r="F39" s="111"/>
      <c r="G39" s="122"/>
      <c r="H39" s="168"/>
      <c r="I39" s="169"/>
      <c r="J39" s="169"/>
      <c r="K39" s="117"/>
      <c r="L39" s="111"/>
      <c r="M39" s="111"/>
      <c r="N39" s="111"/>
      <c r="O39" s="111"/>
      <c r="P39" s="223"/>
      <c r="Q39" s="594"/>
      <c r="R39" s="594"/>
      <c r="S39" s="595"/>
      <c r="T39" s="594"/>
      <c r="U39" s="594"/>
      <c r="V39" s="594"/>
      <c r="W39" s="594"/>
      <c r="X39" s="223"/>
      <c r="Y39" s="144"/>
      <c r="Z39" s="118"/>
      <c r="AA39" s="132"/>
      <c r="AB39" s="587"/>
      <c r="AC39" s="587"/>
      <c r="AD39" s="587"/>
      <c r="AE39" s="587"/>
      <c r="AF39" s="587"/>
      <c r="AG39" s="587"/>
      <c r="AH39" s="211"/>
      <c r="AI39" s="211"/>
      <c r="AJ39" s="211"/>
      <c r="AK39" s="211"/>
      <c r="AL39" s="211"/>
      <c r="AM39" s="211"/>
      <c r="AN39" s="211"/>
      <c r="AO39" s="211"/>
      <c r="AP39" s="211"/>
      <c r="AQ39" s="211"/>
      <c r="AR39" s="211"/>
      <c r="AS39" s="211"/>
      <c r="AT39" s="211"/>
    </row>
    <row r="40" spans="1:46" s="212" customFormat="1">
      <c r="A40" s="617" t="s">
        <v>444</v>
      </c>
      <c r="B40" s="589"/>
      <c r="C40" s="134"/>
      <c r="D40" s="111"/>
      <c r="E40" s="111"/>
      <c r="F40" s="111"/>
      <c r="G40" s="122"/>
      <c r="H40" s="123" t="s">
        <v>50</v>
      </c>
      <c r="I40" s="122"/>
      <c r="J40" s="122"/>
      <c r="K40" s="117"/>
      <c r="L40" s="111"/>
      <c r="M40" s="111"/>
      <c r="N40" s="111"/>
      <c r="O40" s="111"/>
      <c r="P40" s="223"/>
      <c r="Q40" s="594"/>
      <c r="R40" s="594"/>
      <c r="S40" s="595"/>
      <c r="T40" s="594"/>
      <c r="U40" s="594"/>
      <c r="V40" s="594"/>
      <c r="W40" s="594"/>
      <c r="X40" s="223"/>
      <c r="Y40" s="144"/>
      <c r="Z40" s="118"/>
      <c r="AA40" s="132"/>
      <c r="AB40" s="587"/>
      <c r="AC40" s="587"/>
      <c r="AD40" s="587"/>
      <c r="AE40" s="587"/>
      <c r="AF40" s="587"/>
      <c r="AG40" s="587"/>
      <c r="AH40" s="211"/>
      <c r="AI40" s="211"/>
      <c r="AJ40" s="211"/>
      <c r="AK40" s="211"/>
      <c r="AL40" s="211"/>
      <c r="AM40" s="211"/>
      <c r="AN40" s="211"/>
      <c r="AO40" s="211"/>
      <c r="AP40" s="211"/>
      <c r="AQ40" s="211"/>
      <c r="AR40" s="211"/>
      <c r="AS40" s="211"/>
      <c r="AT40" s="211"/>
    </row>
    <row r="41" spans="1:46" s="212" customFormat="1">
      <c r="A41" s="588" t="s">
        <v>445</v>
      </c>
      <c r="B41" s="589"/>
      <c r="C41" s="134"/>
      <c r="D41" s="111"/>
      <c r="E41" s="111"/>
      <c r="F41" s="111"/>
      <c r="G41" s="111"/>
      <c r="H41" s="123"/>
      <c r="I41" s="122" t="s">
        <v>50</v>
      </c>
      <c r="J41" s="122" t="s">
        <v>50</v>
      </c>
      <c r="K41" s="117"/>
      <c r="L41" s="111"/>
      <c r="M41" s="111"/>
      <c r="N41" s="111"/>
      <c r="O41" s="111"/>
      <c r="P41" s="223"/>
      <c r="Q41" s="594"/>
      <c r="R41" s="594"/>
      <c r="S41" s="595"/>
      <c r="T41" s="594"/>
      <c r="U41" s="594"/>
      <c r="V41" s="594"/>
      <c r="W41" s="594"/>
      <c r="X41" s="223"/>
      <c r="Y41" s="144"/>
      <c r="Z41" s="118"/>
      <c r="AA41" s="132"/>
      <c r="AB41" s="587"/>
      <c r="AC41" s="587"/>
      <c r="AD41" s="587"/>
      <c r="AE41" s="587"/>
      <c r="AF41" s="587"/>
      <c r="AG41" s="587"/>
      <c r="AH41" s="211"/>
      <c r="AI41" s="211"/>
      <c r="AJ41" s="211"/>
      <c r="AK41" s="211"/>
      <c r="AL41" s="211"/>
      <c r="AM41" s="211"/>
      <c r="AN41" s="211"/>
      <c r="AO41" s="211"/>
      <c r="AP41" s="211"/>
      <c r="AQ41" s="211"/>
      <c r="AR41" s="211"/>
      <c r="AS41" s="211"/>
      <c r="AT41" s="211"/>
    </row>
    <row r="42" spans="1:46" s="212" customFormat="1">
      <c r="A42" s="588" t="s">
        <v>446</v>
      </c>
      <c r="B42" s="589"/>
      <c r="C42" s="134"/>
      <c r="D42" s="111"/>
      <c r="E42" s="111"/>
      <c r="F42" s="111"/>
      <c r="G42" s="111"/>
      <c r="H42" s="118"/>
      <c r="I42" s="122"/>
      <c r="J42" s="111"/>
      <c r="K42" s="117"/>
      <c r="L42" s="111" t="s">
        <v>50</v>
      </c>
      <c r="M42" s="111"/>
      <c r="N42" s="111"/>
      <c r="O42" s="111"/>
      <c r="P42" s="223"/>
      <c r="Q42" s="594"/>
      <c r="R42" s="594"/>
      <c r="S42" s="595"/>
      <c r="T42" s="594"/>
      <c r="U42" s="594"/>
      <c r="V42" s="594"/>
      <c r="W42" s="594"/>
      <c r="X42" s="223"/>
      <c r="Y42" s="144"/>
      <c r="Z42" s="118"/>
      <c r="AA42" s="132"/>
      <c r="AB42" s="587"/>
      <c r="AC42" s="587"/>
      <c r="AD42" s="587"/>
      <c r="AE42" s="587"/>
      <c r="AF42" s="587"/>
      <c r="AG42" s="587"/>
      <c r="AH42" s="211"/>
      <c r="AI42" s="211"/>
      <c r="AJ42" s="211"/>
      <c r="AK42" s="211"/>
      <c r="AL42" s="211"/>
      <c r="AM42" s="211"/>
      <c r="AN42" s="211"/>
      <c r="AO42" s="211"/>
      <c r="AP42" s="211"/>
      <c r="AQ42" s="211"/>
      <c r="AR42" s="211"/>
      <c r="AS42" s="211"/>
      <c r="AT42" s="211"/>
    </row>
    <row r="43" spans="1:46" s="212" customFormat="1">
      <c r="A43" s="588"/>
      <c r="B43" s="589"/>
      <c r="C43" s="134"/>
      <c r="D43" s="111"/>
      <c r="E43" s="111"/>
      <c r="F43" s="111"/>
      <c r="G43" s="111"/>
      <c r="H43" s="118"/>
      <c r="I43" s="122"/>
      <c r="J43" s="111"/>
      <c r="K43" s="117"/>
      <c r="L43" s="111"/>
      <c r="M43" s="111"/>
      <c r="N43" s="111"/>
      <c r="O43" s="111"/>
      <c r="P43" s="223"/>
      <c r="Q43" s="594"/>
      <c r="R43" s="594"/>
      <c r="S43" s="595"/>
      <c r="T43" s="594"/>
      <c r="U43" s="594"/>
      <c r="V43" s="594"/>
      <c r="W43" s="594"/>
      <c r="X43" s="223"/>
      <c r="Y43" s="144"/>
      <c r="Z43" s="118"/>
      <c r="AA43" s="132"/>
      <c r="AB43" s="587"/>
      <c r="AC43" s="587"/>
      <c r="AD43" s="587"/>
      <c r="AE43" s="587"/>
      <c r="AF43" s="587"/>
      <c r="AG43" s="587"/>
      <c r="AH43" s="211"/>
      <c r="AI43" s="211"/>
      <c r="AJ43" s="211"/>
      <c r="AK43" s="211"/>
      <c r="AL43" s="211"/>
      <c r="AM43" s="211"/>
      <c r="AN43" s="211"/>
      <c r="AO43" s="211"/>
      <c r="AP43" s="211"/>
      <c r="AQ43" s="211"/>
      <c r="AR43" s="211"/>
      <c r="AS43" s="211"/>
      <c r="AT43" s="211"/>
    </row>
    <row r="44" spans="1:46" s="212" customFormat="1" ht="15">
      <c r="A44" s="587"/>
      <c r="B44" s="591"/>
      <c r="C44" s="134"/>
      <c r="D44" s="111"/>
      <c r="E44" s="111"/>
      <c r="F44" s="111"/>
      <c r="G44" s="111"/>
      <c r="H44" s="118"/>
      <c r="I44" s="111"/>
      <c r="J44" s="111"/>
      <c r="K44" s="117"/>
      <c r="L44" s="111"/>
      <c r="M44" s="111"/>
      <c r="N44" s="111"/>
      <c r="O44" s="111"/>
      <c r="P44" s="223"/>
      <c r="Q44" s="594"/>
      <c r="R44" s="594"/>
      <c r="S44" s="595"/>
      <c r="T44" s="594"/>
      <c r="U44" s="594"/>
      <c r="V44" s="594"/>
      <c r="W44" s="594"/>
      <c r="X44" s="223"/>
      <c r="Y44" s="588"/>
      <c r="Z44" s="223"/>
      <c r="AA44" s="606"/>
      <c r="AB44" s="587"/>
      <c r="AC44" s="587"/>
      <c r="AD44" s="587"/>
      <c r="AE44" s="587"/>
      <c r="AF44" s="587"/>
      <c r="AG44" s="587"/>
      <c r="AH44" s="211"/>
      <c r="AI44" s="211"/>
      <c r="AJ44" s="211"/>
      <c r="AK44" s="211"/>
      <c r="AL44" s="211"/>
      <c r="AM44" s="211"/>
      <c r="AN44" s="211"/>
      <c r="AO44" s="211"/>
      <c r="AP44" s="211"/>
      <c r="AQ44" s="211"/>
      <c r="AR44" s="211"/>
      <c r="AS44" s="211"/>
      <c r="AT44" s="211"/>
    </row>
    <row r="45" spans="1:46" s="212" customFormat="1">
      <c r="A45" s="587"/>
      <c r="B45" s="589"/>
      <c r="C45" s="134"/>
      <c r="D45" s="594"/>
      <c r="E45" s="594"/>
      <c r="F45" s="594"/>
      <c r="G45" s="594"/>
      <c r="H45" s="223"/>
      <c r="I45" s="594"/>
      <c r="J45" s="594"/>
      <c r="K45" s="595"/>
      <c r="L45" s="594"/>
      <c r="M45" s="594"/>
      <c r="N45" s="594"/>
      <c r="O45" s="594"/>
      <c r="P45" s="223"/>
      <c r="Q45" s="594"/>
      <c r="R45" s="594"/>
      <c r="S45" s="595"/>
      <c r="T45" s="594"/>
      <c r="U45" s="594"/>
      <c r="V45" s="594"/>
      <c r="W45" s="594"/>
      <c r="X45" s="223"/>
      <c r="Y45" s="588"/>
      <c r="Z45" s="223"/>
      <c r="AA45" s="606"/>
      <c r="AB45" s="587"/>
      <c r="AC45" s="587"/>
      <c r="AD45" s="587"/>
      <c r="AE45" s="587"/>
      <c r="AF45" s="587"/>
      <c r="AG45" s="587"/>
      <c r="AH45" s="211"/>
      <c r="AI45" s="211"/>
      <c r="AJ45" s="211"/>
      <c r="AK45" s="211"/>
      <c r="AL45" s="211"/>
      <c r="AM45" s="211"/>
      <c r="AN45" s="211"/>
      <c r="AO45" s="211"/>
      <c r="AP45" s="211"/>
      <c r="AQ45" s="211"/>
      <c r="AR45" s="211"/>
      <c r="AS45" s="211"/>
      <c r="AT45" s="211"/>
    </row>
    <row r="46" spans="1:46" s="212" customFormat="1">
      <c r="A46" s="587"/>
      <c r="B46" s="589"/>
      <c r="C46" s="134"/>
      <c r="D46" s="594"/>
      <c r="E46" s="594"/>
      <c r="F46" s="594"/>
      <c r="G46" s="594"/>
      <c r="H46" s="223"/>
      <c r="I46" s="594"/>
      <c r="J46" s="594"/>
      <c r="K46" s="595"/>
      <c r="L46" s="594"/>
      <c r="M46" s="594"/>
      <c r="N46" s="594"/>
      <c r="O46" s="594"/>
      <c r="P46" s="223"/>
      <c r="Q46" s="594"/>
      <c r="R46" s="594"/>
      <c r="S46" s="595"/>
      <c r="T46" s="594"/>
      <c r="U46" s="594"/>
      <c r="V46" s="594"/>
      <c r="W46" s="594"/>
      <c r="X46" s="223" t="s">
        <v>70</v>
      </c>
      <c r="Y46" s="17">
        <v>470</v>
      </c>
      <c r="Z46" s="118" t="s">
        <v>67</v>
      </c>
      <c r="AA46" s="90">
        <v>179500</v>
      </c>
      <c r="AB46" s="587"/>
      <c r="AC46" s="587"/>
      <c r="AD46" s="587"/>
      <c r="AE46" s="587"/>
      <c r="AF46" s="587"/>
      <c r="AG46" s="587"/>
      <c r="AH46" s="211"/>
      <c r="AI46" s="211"/>
      <c r="AJ46" s="211"/>
      <c r="AK46" s="211"/>
      <c r="AL46" s="211"/>
      <c r="AM46" s="211"/>
      <c r="AN46" s="211"/>
      <c r="AO46" s="211"/>
      <c r="AP46" s="211"/>
      <c r="AQ46" s="211"/>
      <c r="AR46" s="211"/>
      <c r="AS46" s="211"/>
      <c r="AT46" s="211"/>
    </row>
    <row r="47" spans="1:46" s="212" customFormat="1" ht="15">
      <c r="A47" s="128" t="s">
        <v>452</v>
      </c>
      <c r="B47" s="129"/>
      <c r="C47" s="103" t="s">
        <v>46</v>
      </c>
      <c r="D47" s="104"/>
      <c r="E47" s="105"/>
      <c r="F47" s="105"/>
      <c r="G47" s="105"/>
      <c r="H47" s="106"/>
      <c r="I47" s="105"/>
      <c r="J47" s="105"/>
      <c r="K47" s="107"/>
      <c r="L47" s="105"/>
      <c r="M47" s="105"/>
      <c r="N47" s="105"/>
      <c r="O47" s="105"/>
      <c r="P47" s="106"/>
      <c r="Q47" s="105"/>
      <c r="R47" s="105"/>
      <c r="S47" s="107"/>
      <c r="T47" s="105"/>
      <c r="U47" s="105"/>
      <c r="V47" s="105"/>
      <c r="W47" s="107"/>
      <c r="X47" s="152" t="s">
        <v>65</v>
      </c>
      <c r="Y47" s="153">
        <v>1269</v>
      </c>
      <c r="Z47" s="154"/>
      <c r="AA47" s="116">
        <v>1000000</v>
      </c>
      <c r="AB47" s="587"/>
      <c r="AC47" s="587"/>
      <c r="AD47" s="587"/>
      <c r="AE47" s="587"/>
      <c r="AF47" s="587"/>
      <c r="AG47" s="587"/>
      <c r="AH47" s="211"/>
      <c r="AI47" s="211"/>
      <c r="AJ47" s="211"/>
      <c r="AK47" s="211"/>
      <c r="AL47" s="211"/>
      <c r="AM47" s="211"/>
      <c r="AN47" s="211"/>
      <c r="AO47" s="211"/>
      <c r="AP47" s="211"/>
      <c r="AQ47" s="211"/>
      <c r="AR47" s="211"/>
      <c r="AS47" s="211"/>
      <c r="AT47" s="211"/>
    </row>
    <row r="48" spans="1:46" s="212" customFormat="1" ht="15">
      <c r="A48" s="130" t="s">
        <v>453</v>
      </c>
      <c r="B48" s="120"/>
      <c r="C48" s="131" t="s">
        <v>47</v>
      </c>
      <c r="D48" s="111"/>
      <c r="E48" s="111"/>
      <c r="F48" s="111"/>
      <c r="G48" s="111"/>
      <c r="H48" s="118"/>
      <c r="I48" s="111"/>
      <c r="J48" s="112"/>
      <c r="K48" s="114"/>
      <c r="L48" s="112"/>
      <c r="M48" s="111"/>
      <c r="N48" s="111"/>
      <c r="O48" s="111"/>
      <c r="P48" s="118"/>
      <c r="Q48" s="111"/>
      <c r="R48" s="111"/>
      <c r="S48" s="117"/>
      <c r="T48" s="111"/>
      <c r="U48" s="111"/>
      <c r="V48" s="111"/>
      <c r="W48" s="117"/>
      <c r="X48" s="156" t="s">
        <v>66</v>
      </c>
      <c r="Y48" s="143">
        <v>800</v>
      </c>
      <c r="Z48" s="157" t="s">
        <v>75</v>
      </c>
      <c r="AA48" s="583">
        <v>763890</v>
      </c>
      <c r="AB48" s="587"/>
      <c r="AC48" s="587"/>
      <c r="AD48" s="587"/>
      <c r="AE48" s="587"/>
      <c r="AF48" s="587"/>
      <c r="AG48" s="587"/>
      <c r="AH48" s="211"/>
      <c r="AI48" s="211"/>
      <c r="AJ48" s="211"/>
      <c r="AK48" s="211"/>
      <c r="AL48" s="211"/>
      <c r="AM48" s="211"/>
      <c r="AN48" s="211"/>
      <c r="AO48" s="211"/>
      <c r="AP48" s="211"/>
      <c r="AQ48" s="211"/>
      <c r="AR48" s="211"/>
      <c r="AS48" s="211"/>
      <c r="AT48" s="211"/>
    </row>
    <row r="49" spans="1:46" s="212" customFormat="1" ht="15">
      <c r="A49" s="130" t="s">
        <v>454</v>
      </c>
      <c r="B49" s="120"/>
      <c r="C49" s="131" t="s">
        <v>25</v>
      </c>
      <c r="D49" s="111"/>
      <c r="E49" s="111"/>
      <c r="F49" s="111"/>
      <c r="G49" s="111"/>
      <c r="H49" s="118"/>
      <c r="I49" s="111"/>
      <c r="J49" s="133"/>
      <c r="K49" s="120"/>
      <c r="L49" s="112"/>
      <c r="M49" s="112"/>
      <c r="N49" s="111"/>
      <c r="O49" s="111"/>
      <c r="P49" s="118"/>
      <c r="Q49" s="111"/>
      <c r="R49" s="111"/>
      <c r="S49" s="117"/>
      <c r="T49" s="111"/>
      <c r="U49" s="111"/>
      <c r="V49" s="111"/>
      <c r="W49" s="117"/>
      <c r="X49" s="156" t="s">
        <v>73</v>
      </c>
      <c r="Y49" s="143">
        <v>200</v>
      </c>
      <c r="Z49" s="157" t="s">
        <v>76</v>
      </c>
      <c r="AA49" s="116">
        <v>19307</v>
      </c>
      <c r="AB49" s="587"/>
      <c r="AC49" s="587"/>
      <c r="AD49" s="587"/>
      <c r="AE49" s="587"/>
      <c r="AF49" s="587"/>
      <c r="AG49" s="587"/>
      <c r="AH49" s="211"/>
      <c r="AI49" s="211"/>
      <c r="AJ49" s="211"/>
      <c r="AK49" s="211"/>
      <c r="AL49" s="211"/>
      <c r="AM49" s="211"/>
      <c r="AN49" s="211"/>
      <c r="AO49" s="211"/>
      <c r="AP49" s="211"/>
      <c r="AQ49" s="211"/>
      <c r="AR49" s="211"/>
      <c r="AS49" s="211"/>
      <c r="AT49" s="211"/>
    </row>
    <row r="50" spans="1:46" s="212" customFormat="1" ht="15">
      <c r="A50" s="130" t="s">
        <v>455</v>
      </c>
      <c r="B50" s="121"/>
      <c r="C50" s="131" t="s">
        <v>26</v>
      </c>
      <c r="D50" s="111"/>
      <c r="E50" s="111"/>
      <c r="F50" s="111"/>
      <c r="G50" s="111"/>
      <c r="H50" s="118"/>
      <c r="I50" s="111"/>
      <c r="J50" s="133"/>
      <c r="K50" s="120"/>
      <c r="L50" s="133"/>
      <c r="M50" s="112"/>
      <c r="N50" s="112"/>
      <c r="O50" s="111"/>
      <c r="P50" s="118"/>
      <c r="Q50" s="111"/>
      <c r="R50" s="111"/>
      <c r="S50" s="117"/>
      <c r="T50" s="111"/>
      <c r="U50" s="111"/>
      <c r="V50" s="111"/>
      <c r="W50" s="117"/>
      <c r="X50" s="158" t="s">
        <v>74</v>
      </c>
      <c r="Y50" s="159">
        <v>854</v>
      </c>
      <c r="Z50" s="157" t="s">
        <v>77</v>
      </c>
      <c r="AA50" s="116">
        <v>1000000</v>
      </c>
      <c r="AB50" s="587"/>
      <c r="AC50" s="587"/>
      <c r="AD50" s="587"/>
      <c r="AE50" s="587"/>
      <c r="AF50" s="587"/>
      <c r="AG50" s="587"/>
      <c r="AH50" s="211"/>
      <c r="AI50" s="211"/>
      <c r="AJ50" s="211"/>
      <c r="AK50" s="211"/>
      <c r="AL50" s="211"/>
      <c r="AM50" s="211"/>
      <c r="AN50" s="211"/>
      <c r="AO50" s="211"/>
      <c r="AP50" s="211"/>
      <c r="AQ50" s="211"/>
      <c r="AR50" s="211"/>
      <c r="AS50" s="211"/>
      <c r="AT50" s="211"/>
    </row>
    <row r="51" spans="1:46" s="212" customFormat="1" ht="15">
      <c r="A51" s="136"/>
      <c r="B51" s="120"/>
      <c r="C51" s="130" t="s">
        <v>27</v>
      </c>
      <c r="D51" s="111"/>
      <c r="E51" s="111"/>
      <c r="F51" s="111"/>
      <c r="G51" s="111"/>
      <c r="H51" s="118"/>
      <c r="I51" s="111"/>
      <c r="J51" s="111"/>
      <c r="K51" s="117"/>
      <c r="L51" s="111"/>
      <c r="M51" s="111"/>
      <c r="N51" s="111"/>
      <c r="O51" s="111"/>
      <c r="P51" s="118"/>
      <c r="Q51" s="111"/>
      <c r="R51" s="111"/>
      <c r="S51" s="117"/>
      <c r="T51" s="111"/>
      <c r="U51" s="111"/>
      <c r="V51" s="111"/>
      <c r="W51" s="117"/>
      <c r="X51" s="160"/>
      <c r="Y51" s="160"/>
      <c r="Z51" s="157"/>
      <c r="AA51" s="116"/>
      <c r="AB51" s="587"/>
      <c r="AC51" s="587"/>
      <c r="AD51" s="587"/>
      <c r="AE51" s="587"/>
      <c r="AF51" s="587"/>
      <c r="AG51" s="587"/>
      <c r="AH51" s="211"/>
      <c r="AI51" s="211"/>
      <c r="AJ51" s="211"/>
      <c r="AK51" s="211"/>
      <c r="AL51" s="211"/>
      <c r="AM51" s="211"/>
      <c r="AN51" s="211"/>
      <c r="AO51" s="211"/>
      <c r="AP51" s="211"/>
      <c r="AQ51" s="211"/>
      <c r="AR51" s="211"/>
      <c r="AS51" s="211"/>
      <c r="AT51" s="211"/>
    </row>
    <row r="52" spans="1:46" s="212" customFormat="1" ht="15">
      <c r="A52" s="137"/>
      <c r="B52" s="120"/>
      <c r="C52" s="117"/>
      <c r="D52" s="111"/>
      <c r="E52" s="111"/>
      <c r="F52" s="111"/>
      <c r="G52" s="111"/>
      <c r="H52" s="118"/>
      <c r="I52" s="111"/>
      <c r="J52" s="111"/>
      <c r="K52" s="117"/>
      <c r="L52" s="111"/>
      <c r="M52" s="111"/>
      <c r="N52" s="111"/>
      <c r="O52" s="111"/>
      <c r="P52" s="118"/>
      <c r="Q52" s="111"/>
      <c r="R52" s="111"/>
      <c r="S52" s="117"/>
      <c r="T52" s="111"/>
      <c r="U52" s="111"/>
      <c r="V52" s="111"/>
      <c r="W52" s="117"/>
      <c r="X52" s="118"/>
      <c r="Y52" s="118"/>
      <c r="Z52" s="118"/>
      <c r="AA52" s="115"/>
      <c r="AB52" s="587"/>
      <c r="AC52" s="587"/>
      <c r="AD52" s="587"/>
      <c r="AE52" s="587"/>
      <c r="AF52" s="587"/>
      <c r="AG52" s="587"/>
      <c r="AH52" s="211"/>
      <c r="AI52" s="211"/>
      <c r="AJ52" s="211"/>
      <c r="AK52" s="211"/>
      <c r="AL52" s="211"/>
      <c r="AM52" s="211"/>
      <c r="AN52" s="211"/>
      <c r="AO52" s="211"/>
      <c r="AP52" s="211"/>
      <c r="AQ52" s="211"/>
      <c r="AR52" s="211"/>
      <c r="AS52" s="211"/>
      <c r="AT52" s="211"/>
    </row>
    <row r="53" spans="1:46" s="212" customFormat="1" ht="15">
      <c r="A53" s="137" t="s">
        <v>59</v>
      </c>
      <c r="B53" s="120"/>
      <c r="C53" s="117"/>
      <c r="D53" s="111"/>
      <c r="E53" s="111"/>
      <c r="F53" s="111"/>
      <c r="G53" s="111"/>
      <c r="H53" s="118"/>
      <c r="I53" s="111"/>
      <c r="J53" s="111"/>
      <c r="K53" s="117"/>
      <c r="L53" s="102"/>
      <c r="M53" s="102"/>
      <c r="N53" s="102"/>
      <c r="O53" s="102"/>
      <c r="P53" s="118"/>
      <c r="Q53" s="111"/>
      <c r="R53" s="111"/>
      <c r="S53" s="117"/>
      <c r="T53" s="111"/>
      <c r="U53" s="111"/>
      <c r="V53" s="111"/>
      <c r="W53" s="117"/>
      <c r="X53" s="118"/>
      <c r="Y53" s="118"/>
      <c r="Z53" s="118"/>
      <c r="AA53" s="115"/>
      <c r="AB53" s="587"/>
      <c r="AC53" s="587"/>
      <c r="AD53" s="587"/>
      <c r="AE53" s="587"/>
      <c r="AF53" s="587"/>
      <c r="AG53" s="587"/>
      <c r="AH53" s="211"/>
      <c r="AI53" s="211"/>
      <c r="AJ53" s="211"/>
      <c r="AK53" s="211"/>
      <c r="AL53" s="211"/>
      <c r="AM53" s="211"/>
      <c r="AN53" s="211"/>
      <c r="AO53" s="211"/>
      <c r="AP53" s="211"/>
      <c r="AQ53" s="211"/>
      <c r="AR53" s="211"/>
      <c r="AS53" s="211"/>
      <c r="AT53" s="211"/>
    </row>
    <row r="54" spans="1:46" s="212" customFormat="1">
      <c r="A54" s="136" t="s">
        <v>456</v>
      </c>
      <c r="B54" s="120"/>
      <c r="C54" s="117"/>
      <c r="D54" s="111"/>
      <c r="E54" s="111"/>
      <c r="F54" s="111"/>
      <c r="G54" s="111"/>
      <c r="H54" s="118"/>
      <c r="I54" s="111"/>
      <c r="J54" s="111"/>
      <c r="K54" s="117"/>
      <c r="L54" s="45" t="s">
        <v>50</v>
      </c>
      <c r="M54" s="111"/>
      <c r="N54" s="111"/>
      <c r="O54" s="111"/>
      <c r="P54" s="118"/>
      <c r="Q54" s="111"/>
      <c r="R54" s="111"/>
      <c r="S54" s="117"/>
      <c r="T54" s="111"/>
      <c r="U54" s="111"/>
      <c r="V54" s="111"/>
      <c r="W54" s="117"/>
      <c r="X54" s="118"/>
      <c r="Y54" s="118"/>
      <c r="Z54" s="118"/>
      <c r="AA54" s="115"/>
      <c r="AB54" s="587"/>
      <c r="AC54" s="587"/>
      <c r="AD54" s="587"/>
      <c r="AE54" s="587"/>
      <c r="AF54" s="587"/>
      <c r="AG54" s="587"/>
      <c r="AH54" s="211"/>
      <c r="AI54" s="211"/>
      <c r="AJ54" s="211"/>
      <c r="AK54" s="211"/>
      <c r="AL54" s="211"/>
      <c r="AM54" s="211"/>
      <c r="AN54" s="211"/>
      <c r="AO54" s="211"/>
      <c r="AP54" s="211"/>
      <c r="AQ54" s="211"/>
      <c r="AR54" s="211"/>
      <c r="AS54" s="211"/>
      <c r="AT54" s="211"/>
    </row>
    <row r="55" spans="1:46" s="212" customFormat="1" ht="15">
      <c r="A55" s="136" t="s">
        <v>457</v>
      </c>
      <c r="B55" s="135"/>
      <c r="C55" s="117"/>
      <c r="D55" s="111"/>
      <c r="E55" s="111"/>
      <c r="F55" s="111"/>
      <c r="G55" s="111"/>
      <c r="H55" s="118"/>
      <c r="I55" s="111"/>
      <c r="J55" s="111"/>
      <c r="K55" s="117"/>
      <c r="L55" s="122"/>
      <c r="M55" s="45"/>
      <c r="N55" s="111" t="s">
        <v>50</v>
      </c>
      <c r="O55" s="111"/>
      <c r="P55" s="118"/>
      <c r="Q55" s="111"/>
      <c r="R55" s="111"/>
      <c r="S55" s="117"/>
      <c r="T55" s="111"/>
      <c r="U55" s="111"/>
      <c r="V55" s="111"/>
      <c r="W55" s="117"/>
      <c r="X55" s="118"/>
      <c r="Y55" s="118"/>
      <c r="Z55" s="118"/>
      <c r="AA55" s="115"/>
      <c r="AB55" s="587"/>
      <c r="AC55" s="587"/>
      <c r="AD55" s="587"/>
      <c r="AE55" s="587"/>
      <c r="AF55" s="587"/>
      <c r="AG55" s="587"/>
      <c r="AH55" s="211"/>
      <c r="AI55" s="211"/>
      <c r="AJ55" s="211"/>
      <c r="AK55" s="211"/>
      <c r="AL55" s="211"/>
      <c r="AM55" s="211"/>
      <c r="AN55" s="211"/>
      <c r="AO55" s="211"/>
      <c r="AP55" s="211"/>
      <c r="AQ55" s="211"/>
      <c r="AR55" s="211"/>
      <c r="AS55" s="211"/>
      <c r="AT55" s="211"/>
    </row>
    <row r="56" spans="1:46" s="212" customFormat="1">
      <c r="A56" s="111" t="s">
        <v>458</v>
      </c>
      <c r="B56" s="120"/>
      <c r="C56" s="117"/>
      <c r="D56" s="111"/>
      <c r="E56" s="111"/>
      <c r="F56" s="111"/>
      <c r="G56" s="111"/>
      <c r="H56" s="118"/>
      <c r="I56" s="111"/>
      <c r="J56" s="111"/>
      <c r="K56" s="117"/>
      <c r="L56" s="111"/>
      <c r="M56" s="122"/>
      <c r="N56" s="111"/>
      <c r="O56" s="111" t="s">
        <v>50</v>
      </c>
      <c r="P56" s="118"/>
      <c r="Q56" s="111"/>
      <c r="R56" s="111"/>
      <c r="S56" s="117"/>
      <c r="T56" s="111"/>
      <c r="U56" s="111"/>
      <c r="V56" s="111"/>
      <c r="W56" s="117"/>
      <c r="X56" s="118"/>
      <c r="Y56" s="118"/>
      <c r="Z56" s="118"/>
      <c r="AA56" s="115"/>
      <c r="AB56" s="587"/>
      <c r="AC56" s="587"/>
      <c r="AD56" s="587"/>
      <c r="AE56" s="587"/>
      <c r="AF56" s="587"/>
      <c r="AG56" s="587"/>
      <c r="AH56" s="211"/>
      <c r="AI56" s="211"/>
      <c r="AJ56" s="211"/>
      <c r="AK56" s="211"/>
      <c r="AL56" s="211"/>
      <c r="AM56" s="211"/>
      <c r="AN56" s="211"/>
      <c r="AO56" s="211"/>
      <c r="AP56" s="211"/>
      <c r="AQ56" s="211"/>
      <c r="AR56" s="211"/>
      <c r="AS56" s="211"/>
      <c r="AT56" s="211"/>
    </row>
    <row r="57" spans="1:46" s="212" customFormat="1">
      <c r="A57" s="588"/>
      <c r="B57" s="618"/>
      <c r="C57" s="595"/>
      <c r="D57" s="594"/>
      <c r="E57" s="594"/>
      <c r="F57" s="594"/>
      <c r="G57" s="594"/>
      <c r="H57" s="223"/>
      <c r="I57" s="594"/>
      <c r="J57" s="594"/>
      <c r="K57" s="595"/>
      <c r="L57" s="594"/>
      <c r="M57" s="594"/>
      <c r="N57" s="594"/>
      <c r="O57" s="594"/>
      <c r="P57" s="223"/>
      <c r="Q57" s="594"/>
      <c r="R57" s="594"/>
      <c r="S57" s="595"/>
      <c r="T57" s="594"/>
      <c r="U57" s="594"/>
      <c r="V57" s="594"/>
      <c r="W57" s="594"/>
      <c r="X57" s="223"/>
      <c r="Y57" s="588"/>
      <c r="Z57" s="223"/>
      <c r="AA57" s="606"/>
      <c r="AB57" s="587"/>
      <c r="AC57" s="587"/>
      <c r="AD57" s="587"/>
      <c r="AE57" s="587"/>
      <c r="AF57" s="587"/>
      <c r="AG57" s="587"/>
      <c r="AH57" s="211"/>
      <c r="AI57" s="211"/>
      <c r="AJ57" s="211"/>
      <c r="AK57" s="211"/>
      <c r="AL57" s="211"/>
      <c r="AM57" s="211"/>
      <c r="AN57" s="211"/>
      <c r="AO57" s="211"/>
      <c r="AP57" s="211"/>
      <c r="AQ57" s="211"/>
      <c r="AR57" s="211"/>
      <c r="AS57" s="211"/>
      <c r="AT57" s="211"/>
    </row>
    <row r="58" spans="1:46" s="212" customFormat="1" ht="15">
      <c r="A58" s="590"/>
      <c r="B58" s="135"/>
      <c r="C58" s="595"/>
      <c r="D58" s="594"/>
      <c r="E58" s="594"/>
      <c r="F58" s="594"/>
      <c r="G58" s="594"/>
      <c r="H58" s="223"/>
      <c r="I58" s="594"/>
      <c r="J58" s="594"/>
      <c r="K58" s="595"/>
      <c r="L58" s="594"/>
      <c r="M58" s="594"/>
      <c r="N58" s="594"/>
      <c r="O58" s="594"/>
      <c r="P58" s="223"/>
      <c r="Q58" s="594"/>
      <c r="R58" s="594"/>
      <c r="S58" s="595"/>
      <c r="T58" s="594"/>
      <c r="U58" s="594"/>
      <c r="V58" s="594"/>
      <c r="W58" s="594"/>
      <c r="X58" s="223"/>
      <c r="Y58" s="588"/>
      <c r="Z58" s="223"/>
      <c r="AA58" s="606"/>
      <c r="AB58" s="587"/>
      <c r="AC58" s="587"/>
      <c r="AD58" s="587"/>
      <c r="AE58" s="587"/>
      <c r="AF58" s="587"/>
      <c r="AG58" s="587"/>
      <c r="AH58" s="211"/>
      <c r="AI58" s="211"/>
      <c r="AJ58" s="211"/>
      <c r="AK58" s="211"/>
      <c r="AL58" s="211"/>
      <c r="AM58" s="211"/>
      <c r="AN58" s="211"/>
      <c r="AO58" s="211"/>
      <c r="AP58" s="211"/>
      <c r="AQ58" s="211"/>
      <c r="AR58" s="211"/>
      <c r="AS58" s="211"/>
      <c r="AT58" s="211"/>
    </row>
    <row r="59" spans="1:46" s="212" customFormat="1">
      <c r="A59" s="588"/>
      <c r="B59" s="618"/>
      <c r="C59" s="595"/>
      <c r="D59" s="594"/>
      <c r="E59" s="594"/>
      <c r="F59" s="594"/>
      <c r="G59" s="594"/>
      <c r="H59" s="223"/>
      <c r="I59" s="594"/>
      <c r="J59" s="594"/>
      <c r="K59" s="595"/>
      <c r="L59" s="594"/>
      <c r="M59" s="594"/>
      <c r="N59" s="594"/>
      <c r="O59" s="594"/>
      <c r="P59" s="223"/>
      <c r="Q59" s="594"/>
      <c r="R59" s="594"/>
      <c r="S59" s="595"/>
      <c r="T59" s="594"/>
      <c r="U59" s="594"/>
      <c r="V59" s="594"/>
      <c r="W59" s="594"/>
      <c r="X59" s="223"/>
      <c r="Y59" s="588"/>
      <c r="Z59" s="223"/>
      <c r="AA59" s="606"/>
      <c r="AB59" s="587"/>
      <c r="AC59" s="587"/>
      <c r="AD59" s="587"/>
      <c r="AE59" s="587"/>
      <c r="AF59" s="587"/>
      <c r="AG59" s="587"/>
      <c r="AH59" s="211"/>
      <c r="AI59" s="211"/>
      <c r="AJ59" s="211"/>
      <c r="AK59" s="211"/>
      <c r="AL59" s="211"/>
      <c r="AM59" s="211"/>
      <c r="AN59" s="211"/>
      <c r="AO59" s="211"/>
      <c r="AP59" s="211"/>
      <c r="AQ59" s="211"/>
      <c r="AR59" s="211"/>
      <c r="AS59" s="211"/>
      <c r="AT59" s="211"/>
    </row>
    <row r="60" spans="1:46" s="212" customFormat="1">
      <c r="A60" s="588"/>
      <c r="B60" s="618"/>
      <c r="C60" s="595"/>
      <c r="D60" s="594"/>
      <c r="E60" s="594"/>
      <c r="F60" s="594"/>
      <c r="G60" s="594"/>
      <c r="H60" s="223"/>
      <c r="I60" s="594"/>
      <c r="J60" s="594"/>
      <c r="K60" s="595"/>
      <c r="L60" s="594"/>
      <c r="M60" s="594"/>
      <c r="N60" s="594"/>
      <c r="O60" s="594"/>
      <c r="P60" s="223"/>
      <c r="Q60" s="594"/>
      <c r="R60" s="594"/>
      <c r="S60" s="595"/>
      <c r="T60" s="594"/>
      <c r="U60" s="594"/>
      <c r="V60" s="594"/>
      <c r="W60" s="594"/>
      <c r="X60" s="223" t="s">
        <v>71</v>
      </c>
      <c r="Y60" s="17">
        <v>3123</v>
      </c>
      <c r="Z60" s="118" t="s">
        <v>67</v>
      </c>
      <c r="AA60" s="89">
        <v>2783197</v>
      </c>
      <c r="AB60" s="587"/>
      <c r="AC60" s="587"/>
      <c r="AD60" s="587"/>
      <c r="AE60" s="587"/>
      <c r="AF60" s="587"/>
      <c r="AG60" s="587"/>
      <c r="AH60" s="211"/>
      <c r="AI60" s="211"/>
      <c r="AJ60" s="211"/>
      <c r="AK60" s="211"/>
      <c r="AL60" s="211"/>
      <c r="AM60" s="211"/>
      <c r="AN60" s="211"/>
      <c r="AO60" s="211"/>
      <c r="AP60" s="211"/>
      <c r="AQ60" s="211"/>
      <c r="AR60" s="211"/>
      <c r="AS60" s="211"/>
      <c r="AT60" s="211"/>
    </row>
    <row r="61" spans="1:46" s="212" customFormat="1" ht="15">
      <c r="A61" s="611" t="s">
        <v>459</v>
      </c>
      <c r="B61" s="619"/>
      <c r="C61" s="615" t="s">
        <v>46</v>
      </c>
      <c r="D61" s="614"/>
      <c r="E61" s="614"/>
      <c r="F61" s="614"/>
      <c r="G61" s="614"/>
      <c r="H61" s="106"/>
      <c r="I61" s="105"/>
      <c r="J61" s="105"/>
      <c r="K61" s="107"/>
      <c r="L61" s="105"/>
      <c r="M61" s="105"/>
      <c r="N61" s="105"/>
      <c r="O61" s="105"/>
      <c r="P61" s="106"/>
      <c r="Q61" s="105"/>
      <c r="R61" s="105"/>
      <c r="S61" s="107"/>
      <c r="T61" s="614"/>
      <c r="U61" s="614"/>
      <c r="V61" s="614"/>
      <c r="W61" s="614"/>
      <c r="X61" s="603" t="s">
        <v>65</v>
      </c>
      <c r="Y61" s="604">
        <v>617</v>
      </c>
      <c r="Z61" s="603"/>
      <c r="AA61" s="605">
        <v>89300</v>
      </c>
      <c r="AB61" s="587"/>
      <c r="AC61" s="587"/>
      <c r="AD61" s="587"/>
      <c r="AE61" s="587"/>
      <c r="AF61" s="587"/>
      <c r="AG61" s="587"/>
      <c r="AH61" s="211"/>
      <c r="AI61" s="211"/>
      <c r="AJ61" s="211"/>
      <c r="AK61" s="211"/>
      <c r="AL61" s="211"/>
      <c r="AM61" s="211"/>
      <c r="AN61" s="211"/>
      <c r="AO61" s="211"/>
      <c r="AP61" s="211"/>
      <c r="AQ61" s="211"/>
      <c r="AR61" s="211"/>
      <c r="AS61" s="211"/>
      <c r="AT61" s="211"/>
    </row>
    <row r="62" spans="1:46" s="212" customFormat="1">
      <c r="A62" s="588" t="s">
        <v>460</v>
      </c>
      <c r="B62" s="618"/>
      <c r="C62" s="595" t="s">
        <v>47</v>
      </c>
      <c r="D62" s="594"/>
      <c r="E62" s="594"/>
      <c r="F62" s="594"/>
      <c r="G62" s="594"/>
      <c r="H62" s="138"/>
      <c r="I62" s="111"/>
      <c r="J62" s="111"/>
      <c r="K62" s="117"/>
      <c r="L62" s="112"/>
      <c r="M62" s="133"/>
      <c r="N62" s="133"/>
      <c r="O62" s="133"/>
      <c r="P62" s="113"/>
      <c r="Q62" s="111"/>
      <c r="R62" s="111"/>
      <c r="S62" s="117"/>
      <c r="T62" s="594"/>
      <c r="U62" s="594"/>
      <c r="V62" s="594"/>
      <c r="W62" s="594"/>
      <c r="X62" s="223" t="s">
        <v>66</v>
      </c>
      <c r="Y62" s="588">
        <v>300</v>
      </c>
      <c r="Z62" s="223"/>
      <c r="AA62" s="606">
        <v>45000</v>
      </c>
      <c r="AB62" s="587"/>
      <c r="AC62" s="587"/>
      <c r="AD62" s="587"/>
      <c r="AE62" s="587"/>
      <c r="AF62" s="587"/>
      <c r="AG62" s="587"/>
      <c r="AH62" s="211"/>
      <c r="AI62" s="211"/>
      <c r="AJ62" s="211"/>
      <c r="AK62" s="211"/>
      <c r="AL62" s="211"/>
      <c r="AM62" s="211"/>
      <c r="AN62" s="211"/>
      <c r="AO62" s="211"/>
      <c r="AP62" s="211"/>
      <c r="AQ62" s="211"/>
      <c r="AR62" s="211"/>
      <c r="AS62" s="211"/>
      <c r="AT62" s="211"/>
    </row>
    <row r="63" spans="1:46" s="212" customFormat="1">
      <c r="A63" s="588" t="s">
        <v>461</v>
      </c>
      <c r="B63" s="618"/>
      <c r="C63" s="595" t="s">
        <v>25</v>
      </c>
      <c r="D63" s="594"/>
      <c r="E63" s="594"/>
      <c r="F63" s="594"/>
      <c r="G63" s="594"/>
      <c r="H63" s="118"/>
      <c r="I63" s="111"/>
      <c r="J63" s="111"/>
      <c r="K63" s="114"/>
      <c r="L63" s="133"/>
      <c r="M63" s="133"/>
      <c r="N63" s="133"/>
      <c r="O63" s="133"/>
      <c r="P63" s="126"/>
      <c r="Q63" s="111"/>
      <c r="R63" s="111"/>
      <c r="S63" s="117"/>
      <c r="T63" s="594"/>
      <c r="U63" s="594"/>
      <c r="V63" s="594"/>
      <c r="W63" s="594"/>
      <c r="X63" s="223"/>
      <c r="Y63" s="588"/>
      <c r="Z63" s="223"/>
      <c r="AA63" s="606"/>
      <c r="AB63" s="587"/>
      <c r="AC63" s="587"/>
      <c r="AD63" s="587"/>
      <c r="AE63" s="587"/>
      <c r="AF63" s="587"/>
      <c r="AG63" s="587"/>
      <c r="AH63" s="211"/>
      <c r="AI63" s="211"/>
      <c r="AJ63" s="211"/>
      <c r="AK63" s="211"/>
      <c r="AL63" s="211"/>
      <c r="AM63" s="211"/>
      <c r="AN63" s="211"/>
      <c r="AO63" s="211"/>
      <c r="AP63" s="211"/>
      <c r="AQ63" s="211"/>
      <c r="AR63" s="211"/>
      <c r="AS63" s="211"/>
      <c r="AT63" s="211"/>
    </row>
    <row r="64" spans="1:46" s="212" customFormat="1">
      <c r="A64" s="588"/>
      <c r="B64" s="618"/>
      <c r="C64" s="595" t="s">
        <v>26</v>
      </c>
      <c r="D64" s="594"/>
      <c r="E64" s="594"/>
      <c r="F64" s="594"/>
      <c r="G64" s="594"/>
      <c r="H64" s="118"/>
      <c r="I64" s="111"/>
      <c r="J64" s="111"/>
      <c r="K64" s="117"/>
      <c r="L64" s="133"/>
      <c r="M64" s="133"/>
      <c r="N64" s="133"/>
      <c r="O64" s="133"/>
      <c r="P64" s="126"/>
      <c r="Q64" s="111"/>
      <c r="R64" s="111"/>
      <c r="S64" s="117"/>
      <c r="T64" s="594"/>
      <c r="U64" s="594"/>
      <c r="V64" s="594"/>
      <c r="W64" s="594"/>
      <c r="X64" s="223"/>
      <c r="Y64" s="588"/>
      <c r="Z64" s="223"/>
      <c r="AA64" s="606"/>
      <c r="AB64" s="587"/>
      <c r="AC64" s="587"/>
      <c r="AD64" s="587"/>
      <c r="AE64" s="587"/>
      <c r="AF64" s="587"/>
      <c r="AG64" s="587"/>
      <c r="AH64" s="211"/>
      <c r="AI64" s="211"/>
      <c r="AJ64" s="211"/>
      <c r="AK64" s="211"/>
      <c r="AL64" s="211"/>
      <c r="AM64" s="211"/>
      <c r="AN64" s="211"/>
      <c r="AO64" s="211"/>
      <c r="AP64" s="211"/>
      <c r="AQ64" s="211"/>
      <c r="AR64" s="211"/>
      <c r="AS64" s="211"/>
      <c r="AT64" s="211"/>
    </row>
    <row r="65" spans="1:46" s="212" customFormat="1" ht="15">
      <c r="A65" s="620" t="s">
        <v>59</v>
      </c>
      <c r="B65" s="618"/>
      <c r="C65" s="595" t="s">
        <v>27</v>
      </c>
      <c r="D65" s="594"/>
      <c r="E65" s="594"/>
      <c r="F65" s="594"/>
      <c r="G65" s="594"/>
      <c r="H65" s="118"/>
      <c r="I65" s="111"/>
      <c r="J65" s="111"/>
      <c r="K65" s="117"/>
      <c r="L65" s="111"/>
      <c r="M65" s="111"/>
      <c r="N65" s="111"/>
      <c r="O65" s="111"/>
      <c r="P65" s="118"/>
      <c r="Q65" s="111"/>
      <c r="R65" s="111"/>
      <c r="S65" s="117"/>
      <c r="T65" s="594"/>
      <c r="U65" s="594"/>
      <c r="V65" s="594"/>
      <c r="W65" s="594"/>
      <c r="X65" s="223"/>
      <c r="Y65" s="588"/>
      <c r="Z65" s="223"/>
      <c r="AA65" s="606"/>
      <c r="AB65" s="587"/>
      <c r="AC65" s="587"/>
      <c r="AD65" s="587"/>
      <c r="AE65" s="587"/>
      <c r="AF65" s="587"/>
      <c r="AG65" s="587"/>
      <c r="AH65" s="211"/>
      <c r="AI65" s="211"/>
      <c r="AJ65" s="211"/>
      <c r="AK65" s="211"/>
      <c r="AL65" s="211"/>
      <c r="AM65" s="211"/>
      <c r="AN65" s="211"/>
      <c r="AO65" s="211"/>
      <c r="AP65" s="211"/>
      <c r="AQ65" s="211"/>
      <c r="AR65" s="211"/>
      <c r="AS65" s="211"/>
      <c r="AT65" s="211"/>
    </row>
    <row r="66" spans="1:46" s="212" customFormat="1">
      <c r="A66" s="588" t="s">
        <v>462</v>
      </c>
      <c r="B66" s="618"/>
      <c r="C66" s="595"/>
      <c r="D66" s="594"/>
      <c r="E66" s="594"/>
      <c r="F66" s="594"/>
      <c r="G66" s="594"/>
      <c r="H66" s="118"/>
      <c r="I66" s="111" t="s">
        <v>50</v>
      </c>
      <c r="J66" s="111"/>
      <c r="K66" s="117"/>
      <c r="L66" s="111"/>
      <c r="M66" s="111" t="s">
        <v>50</v>
      </c>
      <c r="N66" s="111"/>
      <c r="O66" s="111"/>
      <c r="P66" s="118"/>
      <c r="Q66" s="122" t="s">
        <v>50</v>
      </c>
      <c r="R66" s="111"/>
      <c r="S66" s="117"/>
      <c r="T66" s="594"/>
      <c r="U66" s="594"/>
      <c r="V66" s="594"/>
      <c r="W66" s="594"/>
      <c r="X66" s="223"/>
      <c r="Y66" s="588"/>
      <c r="Z66" s="223"/>
      <c r="AA66" s="606"/>
      <c r="AB66" s="587"/>
      <c r="AC66" s="587"/>
      <c r="AD66" s="587"/>
      <c r="AE66" s="587"/>
      <c r="AF66" s="587"/>
      <c r="AG66" s="587"/>
      <c r="AH66" s="211"/>
      <c r="AI66" s="211"/>
      <c r="AJ66" s="211"/>
      <c r="AK66" s="211"/>
      <c r="AL66" s="211"/>
      <c r="AM66" s="211"/>
      <c r="AN66" s="211"/>
      <c r="AO66" s="211"/>
      <c r="AP66" s="211"/>
      <c r="AQ66" s="211"/>
      <c r="AR66" s="211"/>
      <c r="AS66" s="211"/>
      <c r="AT66" s="211"/>
    </row>
    <row r="67" spans="1:46" s="212" customFormat="1">
      <c r="A67" s="587" t="s">
        <v>463</v>
      </c>
      <c r="B67" s="618"/>
      <c r="C67" s="595"/>
      <c r="D67" s="594"/>
      <c r="E67" s="594"/>
      <c r="F67" s="594"/>
      <c r="G67" s="594"/>
      <c r="H67" s="118"/>
      <c r="I67" s="111"/>
      <c r="J67" s="111"/>
      <c r="K67" s="117"/>
      <c r="L67" s="111" t="s">
        <v>50</v>
      </c>
      <c r="M67" s="111"/>
      <c r="N67" s="111"/>
      <c r="O67" s="111"/>
      <c r="P67" s="118"/>
      <c r="Q67" s="122"/>
      <c r="R67" s="111"/>
      <c r="S67" s="117"/>
      <c r="T67" s="594"/>
      <c r="U67" s="594"/>
      <c r="V67" s="594"/>
      <c r="W67" s="594"/>
      <c r="X67" s="223"/>
      <c r="Y67" s="588"/>
      <c r="Z67" s="223"/>
      <c r="AA67" s="606"/>
      <c r="AB67" s="587"/>
      <c r="AC67" s="587"/>
      <c r="AD67" s="587"/>
      <c r="AE67" s="587"/>
      <c r="AF67" s="587"/>
      <c r="AG67" s="587"/>
      <c r="AH67" s="211"/>
      <c r="AI67" s="211"/>
      <c r="AJ67" s="211"/>
      <c r="AK67" s="211"/>
      <c r="AL67" s="211"/>
      <c r="AM67" s="211"/>
      <c r="AN67" s="211"/>
      <c r="AO67" s="211"/>
      <c r="AP67" s="211"/>
      <c r="AQ67" s="211"/>
      <c r="AR67" s="211"/>
      <c r="AS67" s="211"/>
      <c r="AT67" s="211"/>
    </row>
    <row r="68" spans="1:46" s="212" customFormat="1" ht="15">
      <c r="A68" s="590"/>
      <c r="B68" s="618"/>
      <c r="C68" s="595"/>
      <c r="D68" s="594"/>
      <c r="E68" s="594"/>
      <c r="F68" s="594"/>
      <c r="G68" s="594"/>
      <c r="H68" s="118"/>
      <c r="I68" s="111"/>
      <c r="J68" s="111"/>
      <c r="K68" s="117"/>
      <c r="L68" s="111"/>
      <c r="M68" s="111"/>
      <c r="N68" s="111"/>
      <c r="O68" s="111"/>
      <c r="P68" s="118"/>
      <c r="Q68" s="111"/>
      <c r="R68" s="111"/>
      <c r="S68" s="117"/>
      <c r="T68" s="594"/>
      <c r="U68" s="594"/>
      <c r="V68" s="594"/>
      <c r="W68" s="594"/>
      <c r="X68" s="223"/>
      <c r="Y68" s="588"/>
      <c r="Z68" s="223"/>
      <c r="AA68" s="606"/>
      <c r="AB68" s="587"/>
      <c r="AC68" s="587"/>
      <c r="AD68" s="587"/>
      <c r="AE68" s="587"/>
      <c r="AF68" s="587"/>
      <c r="AG68" s="587"/>
      <c r="AH68" s="211"/>
      <c r="AI68" s="211"/>
      <c r="AJ68" s="211"/>
      <c r="AK68" s="211"/>
      <c r="AL68" s="211"/>
      <c r="AM68" s="211"/>
      <c r="AN68" s="211"/>
      <c r="AO68" s="211"/>
      <c r="AP68" s="211"/>
      <c r="AQ68" s="211"/>
      <c r="AR68" s="211"/>
      <c r="AS68" s="211"/>
      <c r="AT68" s="211"/>
    </row>
    <row r="69" spans="1:46" s="212" customFormat="1">
      <c r="A69" s="588"/>
      <c r="B69" s="618"/>
      <c r="C69" s="595"/>
      <c r="D69" s="594"/>
      <c r="E69" s="594"/>
      <c r="F69" s="594"/>
      <c r="G69" s="594"/>
      <c r="H69" s="223"/>
      <c r="I69" s="594"/>
      <c r="J69" s="594"/>
      <c r="K69" s="595"/>
      <c r="L69" s="594"/>
      <c r="M69" s="594"/>
      <c r="N69" s="594"/>
      <c r="O69" s="594"/>
      <c r="P69" s="223"/>
      <c r="Q69" s="594"/>
      <c r="R69" s="594"/>
      <c r="S69" s="595"/>
      <c r="T69" s="594"/>
      <c r="U69" s="594"/>
      <c r="V69" s="594"/>
      <c r="W69" s="594"/>
      <c r="X69" s="223"/>
      <c r="Y69" s="588"/>
      <c r="Z69" s="223"/>
      <c r="AA69" s="606"/>
      <c r="AB69" s="587"/>
      <c r="AC69" s="587"/>
      <c r="AD69" s="587"/>
      <c r="AE69" s="587"/>
      <c r="AF69" s="587"/>
      <c r="AG69" s="587"/>
      <c r="AH69" s="211"/>
      <c r="AI69" s="211"/>
      <c r="AJ69" s="211"/>
      <c r="AK69" s="211"/>
      <c r="AL69" s="211"/>
      <c r="AM69" s="211"/>
      <c r="AN69" s="211"/>
      <c r="AO69" s="211"/>
      <c r="AP69" s="211"/>
      <c r="AQ69" s="211"/>
      <c r="AR69" s="211"/>
      <c r="AS69" s="211"/>
      <c r="AT69" s="211"/>
    </row>
    <row r="70" spans="1:46" s="212" customFormat="1">
      <c r="A70" s="588"/>
      <c r="B70" s="618"/>
      <c r="C70" s="595"/>
      <c r="D70" s="594"/>
      <c r="E70" s="594"/>
      <c r="F70" s="594"/>
      <c r="G70" s="594"/>
      <c r="H70" s="223"/>
      <c r="I70" s="594"/>
      <c r="J70" s="594"/>
      <c r="K70" s="595"/>
      <c r="L70" s="594"/>
      <c r="M70" s="594"/>
      <c r="N70" s="594"/>
      <c r="O70" s="594"/>
      <c r="P70" s="223"/>
      <c r="Q70" s="594"/>
      <c r="R70" s="594"/>
      <c r="S70" s="595"/>
      <c r="T70" s="594"/>
      <c r="U70" s="594"/>
      <c r="V70" s="594"/>
      <c r="W70" s="594"/>
      <c r="X70" s="223"/>
      <c r="Y70" s="588"/>
      <c r="Z70" s="223"/>
      <c r="AA70" s="606"/>
      <c r="AB70" s="587"/>
      <c r="AC70" s="587"/>
      <c r="AD70" s="587"/>
      <c r="AE70" s="587"/>
      <c r="AF70" s="587"/>
      <c r="AG70" s="587"/>
      <c r="AH70" s="211"/>
      <c r="AI70" s="211"/>
      <c r="AJ70" s="211"/>
      <c r="AK70" s="211"/>
      <c r="AL70" s="211"/>
      <c r="AM70" s="211"/>
      <c r="AN70" s="211"/>
      <c r="AO70" s="211"/>
      <c r="AP70" s="211"/>
      <c r="AQ70" s="211"/>
      <c r="AR70" s="211"/>
      <c r="AS70" s="211"/>
      <c r="AT70" s="211"/>
    </row>
    <row r="71" spans="1:46" s="212" customFormat="1">
      <c r="A71" s="588"/>
      <c r="B71" s="618"/>
      <c r="C71" s="595"/>
      <c r="D71" s="594"/>
      <c r="E71" s="594"/>
      <c r="F71" s="594"/>
      <c r="G71" s="594"/>
      <c r="H71" s="223"/>
      <c r="I71" s="594"/>
      <c r="J71" s="594"/>
      <c r="K71" s="595"/>
      <c r="L71" s="594"/>
      <c r="M71" s="594"/>
      <c r="N71" s="594"/>
      <c r="O71" s="594"/>
      <c r="P71" s="223"/>
      <c r="Q71" s="594"/>
      <c r="R71" s="594"/>
      <c r="S71" s="595"/>
      <c r="T71" s="594"/>
      <c r="U71" s="594"/>
      <c r="V71" s="594"/>
      <c r="W71" s="594"/>
      <c r="X71" s="223"/>
      <c r="Y71" s="588"/>
      <c r="Z71" s="223"/>
      <c r="AA71" s="606"/>
      <c r="AB71" s="587"/>
      <c r="AC71" s="587"/>
      <c r="AD71" s="587"/>
      <c r="AE71" s="587"/>
      <c r="AF71" s="587"/>
      <c r="AG71" s="587"/>
      <c r="AH71" s="211"/>
      <c r="AI71" s="211"/>
      <c r="AJ71" s="211"/>
      <c r="AK71" s="211"/>
      <c r="AL71" s="211"/>
      <c r="AM71" s="211"/>
      <c r="AN71" s="211"/>
      <c r="AO71" s="211"/>
      <c r="AP71" s="211"/>
      <c r="AQ71" s="211"/>
      <c r="AR71" s="211"/>
      <c r="AS71" s="211"/>
      <c r="AT71" s="211"/>
    </row>
    <row r="72" spans="1:46" s="212" customFormat="1" ht="15">
      <c r="A72" s="590"/>
      <c r="B72" s="135"/>
      <c r="C72" s="595"/>
      <c r="D72" s="594"/>
      <c r="E72" s="594"/>
      <c r="F72" s="594"/>
      <c r="G72" s="594"/>
      <c r="H72" s="223"/>
      <c r="I72" s="594"/>
      <c r="J72" s="594"/>
      <c r="K72" s="595"/>
      <c r="L72" s="594"/>
      <c r="M72" s="594"/>
      <c r="N72" s="594"/>
      <c r="O72" s="594"/>
      <c r="P72" s="223"/>
      <c r="Q72" s="594"/>
      <c r="R72" s="594"/>
      <c r="S72" s="595"/>
      <c r="T72" s="594"/>
      <c r="U72" s="594"/>
      <c r="V72" s="594"/>
      <c r="W72" s="594"/>
      <c r="X72" s="223"/>
      <c r="Y72" s="588"/>
      <c r="Z72" s="223"/>
      <c r="AA72" s="606"/>
      <c r="AB72" s="587"/>
      <c r="AC72" s="587"/>
      <c r="AD72" s="587"/>
      <c r="AE72" s="587"/>
      <c r="AF72" s="587"/>
      <c r="AG72" s="587"/>
      <c r="AH72" s="211"/>
      <c r="AI72" s="211"/>
      <c r="AJ72" s="211"/>
      <c r="AK72" s="211"/>
      <c r="AL72" s="211"/>
      <c r="AM72" s="211"/>
      <c r="AN72" s="211"/>
      <c r="AO72" s="211"/>
      <c r="AP72" s="211"/>
      <c r="AQ72" s="211"/>
      <c r="AR72" s="211"/>
      <c r="AS72" s="211"/>
      <c r="AT72" s="211"/>
    </row>
    <row r="73" spans="1:46" s="212" customFormat="1">
      <c r="A73" s="588"/>
      <c r="B73" s="618"/>
      <c r="C73" s="595"/>
      <c r="D73" s="594"/>
      <c r="E73" s="594"/>
      <c r="F73" s="594"/>
      <c r="G73" s="594"/>
      <c r="H73" s="223"/>
      <c r="I73" s="594"/>
      <c r="J73" s="594"/>
      <c r="K73" s="595"/>
      <c r="L73" s="594"/>
      <c r="M73" s="594"/>
      <c r="N73" s="594"/>
      <c r="O73" s="594"/>
      <c r="P73" s="223"/>
      <c r="Q73" s="594"/>
      <c r="R73" s="594"/>
      <c r="S73" s="595"/>
      <c r="T73" s="594"/>
      <c r="U73" s="594"/>
      <c r="V73" s="594"/>
      <c r="W73" s="594"/>
      <c r="X73" s="223"/>
      <c r="Y73" s="588"/>
      <c r="Z73" s="223"/>
      <c r="AA73" s="606"/>
      <c r="AB73" s="587"/>
      <c r="AC73" s="587"/>
      <c r="AD73" s="587"/>
      <c r="AE73" s="587"/>
      <c r="AF73" s="587"/>
      <c r="AG73" s="587"/>
      <c r="AH73" s="211"/>
      <c r="AI73" s="211"/>
      <c r="AJ73" s="211"/>
      <c r="AK73" s="211"/>
      <c r="AL73" s="211"/>
      <c r="AM73" s="211"/>
      <c r="AN73" s="211"/>
      <c r="AO73" s="211"/>
      <c r="AP73" s="211"/>
      <c r="AQ73" s="211"/>
      <c r="AR73" s="211"/>
      <c r="AS73" s="211"/>
      <c r="AT73" s="211"/>
    </row>
    <row r="74" spans="1:46" s="212" customFormat="1">
      <c r="A74" s="588"/>
      <c r="B74" s="618"/>
      <c r="C74" s="595"/>
      <c r="D74" s="594"/>
      <c r="E74" s="594"/>
      <c r="F74" s="594"/>
      <c r="G74" s="594"/>
      <c r="H74" s="223"/>
      <c r="I74" s="594"/>
      <c r="J74" s="594"/>
      <c r="K74" s="595"/>
      <c r="L74" s="594"/>
      <c r="M74" s="594"/>
      <c r="N74" s="594"/>
      <c r="O74" s="594"/>
      <c r="P74" s="223"/>
      <c r="Q74" s="594"/>
      <c r="R74" s="594"/>
      <c r="S74" s="595"/>
      <c r="T74" s="594"/>
      <c r="U74" s="594"/>
      <c r="V74" s="594"/>
      <c r="W74" s="594"/>
      <c r="X74" s="223" t="s">
        <v>72</v>
      </c>
      <c r="Y74" s="224">
        <v>917</v>
      </c>
      <c r="Z74" s="223" t="s">
        <v>67</v>
      </c>
      <c r="AA74" s="234">
        <v>134300</v>
      </c>
      <c r="AB74" s="587"/>
      <c r="AC74" s="587"/>
      <c r="AD74" s="587"/>
      <c r="AE74" s="587"/>
      <c r="AF74" s="587"/>
      <c r="AG74" s="587"/>
      <c r="AH74" s="211"/>
      <c r="AI74" s="211"/>
      <c r="AJ74" s="211"/>
      <c r="AK74" s="211"/>
      <c r="AL74" s="211"/>
      <c r="AM74" s="211"/>
      <c r="AN74" s="211"/>
      <c r="AO74" s="211"/>
      <c r="AP74" s="211"/>
      <c r="AQ74" s="211"/>
      <c r="AR74" s="211"/>
      <c r="AS74" s="211"/>
      <c r="AT74" s="211"/>
    </row>
    <row r="75" spans="1:46" s="212" customFormat="1" ht="15">
      <c r="A75" s="128" t="s">
        <v>189</v>
      </c>
      <c r="B75" s="715"/>
      <c r="C75" s="103" t="s">
        <v>46</v>
      </c>
      <c r="D75" s="104"/>
      <c r="E75" s="105"/>
      <c r="F75" s="105"/>
      <c r="G75" s="105"/>
      <c r="H75" s="106"/>
      <c r="I75" s="105"/>
      <c r="J75" s="105"/>
      <c r="K75" s="107"/>
      <c r="L75" s="105"/>
      <c r="M75" s="105"/>
      <c r="N75" s="105"/>
      <c r="O75" s="105"/>
      <c r="P75" s="106"/>
      <c r="Q75" s="105"/>
      <c r="R75" s="105"/>
      <c r="S75" s="107"/>
      <c r="T75" s="105"/>
      <c r="U75" s="105"/>
      <c r="V75" s="105"/>
      <c r="W75" s="107"/>
      <c r="X75" s="152" t="s">
        <v>65</v>
      </c>
      <c r="Y75" s="153">
        <v>767</v>
      </c>
      <c r="Z75" s="154"/>
      <c r="AA75" s="155">
        <v>357000</v>
      </c>
      <c r="AB75" s="587"/>
      <c r="AC75" s="587"/>
      <c r="AD75" s="587"/>
      <c r="AE75" s="587"/>
      <c r="AF75" s="587"/>
      <c r="AG75" s="587"/>
      <c r="AH75" s="211"/>
      <c r="AI75" s="211"/>
      <c r="AJ75" s="211"/>
      <c r="AK75" s="211"/>
      <c r="AL75" s="211"/>
      <c r="AM75" s="211"/>
      <c r="AN75" s="211"/>
      <c r="AO75" s="211"/>
      <c r="AP75" s="211"/>
      <c r="AQ75" s="211"/>
      <c r="AR75" s="211"/>
      <c r="AS75" s="211"/>
      <c r="AT75" s="211"/>
    </row>
    <row r="76" spans="1:46" s="212" customFormat="1" ht="15">
      <c r="A76" s="130" t="s">
        <v>190</v>
      </c>
      <c r="B76" s="120"/>
      <c r="C76" s="131" t="s">
        <v>47</v>
      </c>
      <c r="D76" s="111"/>
      <c r="E76" s="111"/>
      <c r="F76" s="111"/>
      <c r="G76" s="112"/>
      <c r="H76" s="113"/>
      <c r="I76" s="112"/>
      <c r="J76" s="112"/>
      <c r="K76" s="114"/>
      <c r="L76" s="112"/>
      <c r="M76" s="112"/>
      <c r="N76" s="112"/>
      <c r="O76" s="112"/>
      <c r="P76" s="113"/>
      <c r="Q76" s="112"/>
      <c r="R76" s="112"/>
      <c r="S76" s="117"/>
      <c r="T76" s="111"/>
      <c r="U76" s="111"/>
      <c r="V76" s="111"/>
      <c r="W76" s="117"/>
      <c r="X76" s="156" t="s">
        <v>66</v>
      </c>
      <c r="Y76" s="143">
        <v>1736</v>
      </c>
      <c r="Z76" s="157"/>
      <c r="AA76" s="116">
        <v>1465000</v>
      </c>
      <c r="AB76" s="587"/>
      <c r="AC76" s="587"/>
      <c r="AD76" s="587"/>
      <c r="AE76" s="587"/>
      <c r="AF76" s="587"/>
      <c r="AG76" s="587"/>
      <c r="AH76" s="211"/>
      <c r="AI76" s="211"/>
      <c r="AJ76" s="211"/>
      <c r="AK76" s="211"/>
      <c r="AL76" s="211"/>
      <c r="AM76" s="211"/>
      <c r="AN76" s="211"/>
      <c r="AO76" s="211"/>
      <c r="AP76" s="211"/>
      <c r="AQ76" s="211"/>
      <c r="AR76" s="211"/>
      <c r="AS76" s="211"/>
      <c r="AT76" s="211"/>
    </row>
    <row r="77" spans="1:46" s="212" customFormat="1" ht="15">
      <c r="A77" s="130" t="s">
        <v>191</v>
      </c>
      <c r="B77" s="120"/>
      <c r="C77" s="131" t="s">
        <v>25</v>
      </c>
      <c r="D77" s="111"/>
      <c r="E77" s="111"/>
      <c r="F77" s="111"/>
      <c r="G77" s="111"/>
      <c r="H77" s="118"/>
      <c r="I77" s="111"/>
      <c r="J77" s="111"/>
      <c r="K77" s="120"/>
      <c r="L77" s="133"/>
      <c r="M77" s="133"/>
      <c r="N77" s="112"/>
      <c r="O77" s="112"/>
      <c r="P77" s="113"/>
      <c r="Q77" s="133"/>
      <c r="R77" s="133"/>
      <c r="S77" s="117"/>
      <c r="T77" s="111"/>
      <c r="U77" s="111"/>
      <c r="V77" s="111"/>
      <c r="W77" s="117"/>
      <c r="X77" s="156" t="s">
        <v>73</v>
      </c>
      <c r="Y77" s="143">
        <v>320</v>
      </c>
      <c r="Z77" s="157"/>
      <c r="AA77" s="116">
        <v>56450</v>
      </c>
      <c r="AB77" s="587"/>
      <c r="AC77" s="587"/>
      <c r="AD77" s="587"/>
      <c r="AE77" s="587"/>
      <c r="AF77" s="587"/>
      <c r="AG77" s="587"/>
      <c r="AH77" s="211"/>
      <c r="AI77" s="211"/>
      <c r="AJ77" s="211"/>
      <c r="AK77" s="211"/>
      <c r="AL77" s="211"/>
      <c r="AM77" s="211"/>
      <c r="AN77" s="211"/>
      <c r="AO77" s="211"/>
      <c r="AP77" s="211"/>
      <c r="AQ77" s="211"/>
      <c r="AR77" s="211"/>
      <c r="AS77" s="211"/>
      <c r="AT77" s="211"/>
    </row>
    <row r="78" spans="1:46" s="212" customFormat="1">
      <c r="A78" s="136" t="s">
        <v>192</v>
      </c>
      <c r="B78" s="120"/>
      <c r="C78" s="131" t="s">
        <v>26</v>
      </c>
      <c r="D78" s="111"/>
      <c r="E78" s="111"/>
      <c r="F78" s="111"/>
      <c r="G78" s="111"/>
      <c r="H78" s="113"/>
      <c r="I78" s="111"/>
      <c r="J78" s="111"/>
      <c r="K78" s="114"/>
      <c r="L78" s="112"/>
      <c r="M78" s="133"/>
      <c r="N78" s="133"/>
      <c r="O78" s="133"/>
      <c r="P78" s="126"/>
      <c r="Q78" s="112"/>
      <c r="R78" s="133"/>
      <c r="S78" s="117"/>
      <c r="T78" s="111"/>
      <c r="U78" s="111"/>
      <c r="V78" s="111"/>
      <c r="W78" s="117"/>
      <c r="X78" s="126"/>
      <c r="Y78" s="126"/>
      <c r="Z78" s="126"/>
      <c r="AA78" s="132"/>
      <c r="AB78" s="587"/>
      <c r="AC78" s="587"/>
      <c r="AD78" s="587"/>
      <c r="AE78" s="587"/>
      <c r="AF78" s="587"/>
      <c r="AG78" s="587"/>
      <c r="AH78" s="211"/>
      <c r="AI78" s="211"/>
      <c r="AJ78" s="211"/>
      <c r="AK78" s="211"/>
      <c r="AL78" s="211"/>
      <c r="AM78" s="211"/>
      <c r="AN78" s="211"/>
      <c r="AO78" s="211"/>
      <c r="AP78" s="211"/>
      <c r="AQ78" s="211"/>
      <c r="AR78" s="211"/>
      <c r="AS78" s="211"/>
      <c r="AT78" s="211"/>
    </row>
    <row r="79" spans="1:46" s="212" customFormat="1">
      <c r="A79" s="136"/>
      <c r="B79" s="120"/>
      <c r="C79" s="131" t="s">
        <v>27</v>
      </c>
      <c r="D79" s="111"/>
      <c r="E79" s="111"/>
      <c r="F79" s="111"/>
      <c r="G79" s="111"/>
      <c r="H79" s="118"/>
      <c r="I79" s="111"/>
      <c r="J79" s="111"/>
      <c r="K79" s="117"/>
      <c r="L79" s="133"/>
      <c r="M79" s="133"/>
      <c r="N79" s="133"/>
      <c r="O79" s="133"/>
      <c r="P79" s="126"/>
      <c r="Q79" s="133"/>
      <c r="R79" s="133"/>
      <c r="S79" s="117"/>
      <c r="T79" s="111"/>
      <c r="U79" s="111"/>
      <c r="V79" s="111"/>
      <c r="W79" s="117"/>
      <c r="X79" s="126"/>
      <c r="Y79" s="126"/>
      <c r="Z79" s="126"/>
      <c r="AA79" s="132"/>
      <c r="AB79" s="587"/>
      <c r="AC79" s="587"/>
      <c r="AD79" s="587"/>
      <c r="AE79" s="587"/>
      <c r="AF79" s="587"/>
      <c r="AG79" s="587"/>
      <c r="AH79" s="211"/>
      <c r="AI79" s="211"/>
      <c r="AJ79" s="211"/>
      <c r="AK79" s="211"/>
      <c r="AL79" s="211"/>
      <c r="AM79" s="211"/>
      <c r="AN79" s="211"/>
      <c r="AO79" s="211"/>
      <c r="AP79" s="211"/>
      <c r="AQ79" s="211"/>
      <c r="AR79" s="211"/>
      <c r="AS79" s="211"/>
      <c r="AT79" s="211"/>
    </row>
    <row r="80" spans="1:46" s="212" customFormat="1" ht="15">
      <c r="A80" s="137" t="s">
        <v>59</v>
      </c>
      <c r="B80" s="120"/>
      <c r="C80" s="117"/>
      <c r="D80" s="111"/>
      <c r="E80" s="111"/>
      <c r="F80" s="111"/>
      <c r="G80" s="111"/>
      <c r="H80" s="118"/>
      <c r="I80" s="111"/>
      <c r="J80" s="111"/>
      <c r="K80" s="117"/>
      <c r="L80" s="111"/>
      <c r="M80" s="111"/>
      <c r="N80" s="111"/>
      <c r="O80" s="111"/>
      <c r="P80" s="118"/>
      <c r="Q80" s="111"/>
      <c r="R80" s="111"/>
      <c r="S80" s="117"/>
      <c r="T80" s="111"/>
      <c r="U80" s="111"/>
      <c r="V80" s="111"/>
      <c r="W80" s="117"/>
      <c r="X80" s="126"/>
      <c r="Y80" s="126"/>
      <c r="Z80" s="126"/>
      <c r="AA80" s="132"/>
      <c r="AB80" s="587"/>
      <c r="AC80" s="587"/>
      <c r="AD80" s="587"/>
      <c r="AE80" s="587"/>
      <c r="AF80" s="587"/>
      <c r="AG80" s="587"/>
      <c r="AH80" s="211"/>
      <c r="AI80" s="211"/>
      <c r="AJ80" s="211"/>
      <c r="AK80" s="211"/>
      <c r="AL80" s="211"/>
      <c r="AM80" s="211"/>
      <c r="AN80" s="211"/>
      <c r="AO80" s="211"/>
      <c r="AP80" s="211"/>
      <c r="AQ80" s="211"/>
      <c r="AR80" s="211"/>
      <c r="AS80" s="211"/>
      <c r="AT80" s="211"/>
    </row>
    <row r="81" spans="1:46" s="212" customFormat="1">
      <c r="A81" s="136" t="s">
        <v>193</v>
      </c>
      <c r="B81" s="120"/>
      <c r="C81" s="117"/>
      <c r="D81" s="111"/>
      <c r="E81" s="111"/>
      <c r="F81" s="111"/>
      <c r="G81" s="111"/>
      <c r="H81" s="123" t="s">
        <v>50</v>
      </c>
      <c r="I81" s="122"/>
      <c r="J81" s="122" t="s">
        <v>50</v>
      </c>
      <c r="K81" s="124"/>
      <c r="L81" s="122" t="s">
        <v>50</v>
      </c>
      <c r="M81" s="122"/>
      <c r="N81" s="122" t="s">
        <v>50</v>
      </c>
      <c r="O81" s="122"/>
      <c r="P81" s="123" t="s">
        <v>50</v>
      </c>
      <c r="Q81" s="122"/>
      <c r="R81" s="122" t="s">
        <v>50</v>
      </c>
      <c r="S81" s="117"/>
      <c r="T81" s="111"/>
      <c r="U81" s="111"/>
      <c r="V81" s="111"/>
      <c r="W81" s="117"/>
      <c r="X81" s="126"/>
      <c r="Y81" s="126"/>
      <c r="Z81" s="126"/>
      <c r="AA81" s="132"/>
      <c r="AB81" s="587"/>
      <c r="AC81" s="587"/>
      <c r="AD81" s="587"/>
      <c r="AE81" s="587"/>
      <c r="AF81" s="587"/>
      <c r="AG81" s="587"/>
      <c r="AH81" s="211"/>
      <c r="AI81" s="211"/>
      <c r="AJ81" s="211"/>
      <c r="AK81" s="211"/>
      <c r="AL81" s="211"/>
      <c r="AM81" s="211"/>
      <c r="AN81" s="211"/>
      <c r="AO81" s="211"/>
      <c r="AP81" s="211"/>
      <c r="AQ81" s="211"/>
      <c r="AR81" s="211"/>
      <c r="AS81" s="211"/>
      <c r="AT81" s="211"/>
    </row>
    <row r="82" spans="1:46" s="212" customFormat="1">
      <c r="A82" s="136" t="s">
        <v>194</v>
      </c>
      <c r="B82" s="120"/>
      <c r="C82" s="117"/>
      <c r="D82" s="111"/>
      <c r="E82" s="111"/>
      <c r="F82" s="111"/>
      <c r="G82" s="111"/>
      <c r="H82" s="123"/>
      <c r="I82" s="122"/>
      <c r="J82" s="122"/>
      <c r="K82" s="124"/>
      <c r="L82" s="122"/>
      <c r="M82" s="122"/>
      <c r="N82" s="122"/>
      <c r="O82" s="122"/>
      <c r="P82" s="123" t="s">
        <v>50</v>
      </c>
      <c r="Q82" s="122"/>
      <c r="R82" s="122"/>
      <c r="S82" s="117"/>
      <c r="T82" s="111"/>
      <c r="U82" s="111"/>
      <c r="V82" s="111"/>
      <c r="W82" s="117"/>
      <c r="X82" s="126"/>
      <c r="Y82" s="126"/>
      <c r="Z82" s="126"/>
      <c r="AA82" s="132"/>
      <c r="AB82" s="587"/>
      <c r="AC82" s="587"/>
      <c r="AD82" s="587"/>
      <c r="AE82" s="587"/>
      <c r="AF82" s="587"/>
      <c r="AG82" s="587"/>
      <c r="AH82" s="211"/>
      <c r="AI82" s="211"/>
      <c r="AJ82" s="211"/>
      <c r="AK82" s="211"/>
      <c r="AL82" s="211"/>
      <c r="AM82" s="211"/>
      <c r="AN82" s="211"/>
      <c r="AO82" s="211"/>
      <c r="AP82" s="211"/>
      <c r="AQ82" s="211"/>
      <c r="AR82" s="211"/>
      <c r="AS82" s="211"/>
      <c r="AT82" s="211"/>
    </row>
    <row r="83" spans="1:46" s="212" customFormat="1" ht="15">
      <c r="A83" s="136" t="s">
        <v>195</v>
      </c>
      <c r="B83" s="139"/>
      <c r="C83" s="117"/>
      <c r="D83" s="111"/>
      <c r="E83" s="111"/>
      <c r="F83" s="111"/>
      <c r="G83" s="111"/>
      <c r="H83" s="123" t="s">
        <v>50</v>
      </c>
      <c r="I83" s="122"/>
      <c r="J83" s="122"/>
      <c r="K83" s="124"/>
      <c r="L83" s="122" t="s">
        <v>50</v>
      </c>
      <c r="M83" s="122"/>
      <c r="N83" s="122"/>
      <c r="O83" s="122"/>
      <c r="P83" s="123"/>
      <c r="Q83" s="122" t="s">
        <v>50</v>
      </c>
      <c r="R83" s="122"/>
      <c r="S83" s="117"/>
      <c r="T83" s="111"/>
      <c r="U83" s="111"/>
      <c r="V83" s="111"/>
      <c r="W83" s="117"/>
      <c r="X83" s="121"/>
      <c r="Y83" s="93"/>
      <c r="Z83" s="121"/>
      <c r="AA83" s="132"/>
      <c r="AB83" s="587"/>
      <c r="AC83" s="587"/>
      <c r="AD83" s="587"/>
      <c r="AE83" s="587"/>
      <c r="AF83" s="587"/>
      <c r="AG83" s="587"/>
      <c r="AH83" s="211"/>
      <c r="AI83" s="211"/>
      <c r="AJ83" s="211"/>
      <c r="AK83" s="211"/>
      <c r="AL83" s="211"/>
      <c r="AM83" s="211"/>
      <c r="AN83" s="211"/>
      <c r="AO83" s="211"/>
      <c r="AP83" s="211"/>
      <c r="AQ83" s="211"/>
      <c r="AR83" s="211"/>
      <c r="AS83" s="211"/>
      <c r="AT83" s="211"/>
    </row>
    <row r="84" spans="1:46" s="212" customFormat="1">
      <c r="A84" s="588"/>
      <c r="B84" s="618"/>
      <c r="C84" s="595"/>
      <c r="D84" s="594"/>
      <c r="E84" s="594"/>
      <c r="F84" s="594"/>
      <c r="G84" s="594"/>
      <c r="H84" s="223"/>
      <c r="I84" s="594"/>
      <c r="J84" s="594"/>
      <c r="K84" s="595"/>
      <c r="L84" s="594"/>
      <c r="M84" s="594"/>
      <c r="N84" s="594"/>
      <c r="O84" s="594"/>
      <c r="P84" s="223"/>
      <c r="Q84" s="594"/>
      <c r="R84" s="594"/>
      <c r="S84" s="595"/>
      <c r="T84" s="594"/>
      <c r="U84" s="594"/>
      <c r="V84" s="594"/>
      <c r="W84" s="594"/>
      <c r="X84" s="223"/>
      <c r="Y84" s="588"/>
      <c r="Z84" s="223"/>
      <c r="AA84" s="606"/>
      <c r="AB84" s="587"/>
      <c r="AC84" s="587"/>
      <c r="AD84" s="587"/>
      <c r="AE84" s="587"/>
      <c r="AF84" s="587"/>
      <c r="AG84" s="587"/>
      <c r="AH84" s="211"/>
      <c r="AI84" s="211"/>
      <c r="AJ84" s="211"/>
      <c r="AK84" s="211"/>
      <c r="AL84" s="211"/>
      <c r="AM84" s="211"/>
      <c r="AN84" s="211"/>
      <c r="AO84" s="211"/>
      <c r="AP84" s="211"/>
      <c r="AQ84" s="211"/>
      <c r="AR84" s="211"/>
      <c r="AS84" s="211"/>
      <c r="AT84" s="211"/>
    </row>
    <row r="85" spans="1:46" s="212" customFormat="1">
      <c r="A85" s="588"/>
      <c r="B85" s="618"/>
      <c r="C85" s="595"/>
      <c r="D85" s="594"/>
      <c r="E85" s="594"/>
      <c r="F85" s="594"/>
      <c r="G85" s="594"/>
      <c r="H85" s="223"/>
      <c r="I85" s="594"/>
      <c r="J85" s="594"/>
      <c r="K85" s="595"/>
      <c r="L85" s="594"/>
      <c r="M85" s="594"/>
      <c r="N85" s="594"/>
      <c r="O85" s="594"/>
      <c r="P85" s="223"/>
      <c r="Q85" s="594"/>
      <c r="R85" s="594"/>
      <c r="S85" s="595"/>
      <c r="T85" s="594"/>
      <c r="U85" s="594"/>
      <c r="V85" s="594"/>
      <c r="W85" s="594"/>
      <c r="X85" s="223"/>
      <c r="Y85" s="588"/>
      <c r="Z85" s="223"/>
      <c r="AA85" s="606"/>
      <c r="AB85" s="587"/>
      <c r="AC85" s="587"/>
      <c r="AD85" s="587"/>
      <c r="AE85" s="587"/>
      <c r="AF85" s="587"/>
      <c r="AG85" s="587"/>
      <c r="AH85" s="211"/>
      <c r="AI85" s="211"/>
      <c r="AJ85" s="211"/>
      <c r="AK85" s="211"/>
      <c r="AL85" s="211"/>
      <c r="AM85" s="211"/>
      <c r="AN85" s="211"/>
      <c r="AO85" s="211"/>
      <c r="AP85" s="211"/>
      <c r="AQ85" s="211"/>
      <c r="AR85" s="211"/>
      <c r="AS85" s="211"/>
      <c r="AT85" s="211"/>
    </row>
    <row r="86" spans="1:46" s="212" customFormat="1" ht="15">
      <c r="A86" s="590"/>
      <c r="B86" s="135"/>
      <c r="C86" s="595"/>
      <c r="D86" s="594"/>
      <c r="E86" s="594"/>
      <c r="F86" s="594"/>
      <c r="G86" s="594"/>
      <c r="H86" s="223"/>
      <c r="I86" s="594"/>
      <c r="J86" s="594"/>
      <c r="K86" s="595"/>
      <c r="L86" s="594"/>
      <c r="M86" s="594"/>
      <c r="N86" s="594"/>
      <c r="O86" s="594"/>
      <c r="P86" s="223"/>
      <c r="Q86" s="594"/>
      <c r="R86" s="594"/>
      <c r="S86" s="595"/>
      <c r="T86" s="594"/>
      <c r="U86" s="594"/>
      <c r="V86" s="594"/>
      <c r="W86" s="594"/>
      <c r="X86" s="223"/>
      <c r="Y86" s="588"/>
      <c r="Z86" s="223"/>
      <c r="AA86" s="606"/>
      <c r="AB86" s="587"/>
      <c r="AC86" s="587"/>
      <c r="AD86" s="587"/>
      <c r="AE86" s="587"/>
      <c r="AF86" s="587"/>
      <c r="AG86" s="587"/>
      <c r="AH86" s="211"/>
      <c r="AI86" s="211"/>
      <c r="AJ86" s="211"/>
      <c r="AK86" s="211"/>
      <c r="AL86" s="211"/>
      <c r="AM86" s="211"/>
      <c r="AN86" s="211"/>
      <c r="AO86" s="211"/>
      <c r="AP86" s="211"/>
      <c r="AQ86" s="211"/>
      <c r="AR86" s="211"/>
      <c r="AS86" s="211"/>
      <c r="AT86" s="211"/>
    </row>
    <row r="87" spans="1:46" s="212" customFormat="1">
      <c r="A87" s="588"/>
      <c r="B87" s="618"/>
      <c r="C87" s="595"/>
      <c r="D87" s="594"/>
      <c r="E87" s="594"/>
      <c r="F87" s="594"/>
      <c r="G87" s="594"/>
      <c r="H87" s="223"/>
      <c r="I87" s="594"/>
      <c r="J87" s="594"/>
      <c r="K87" s="595"/>
      <c r="L87" s="594"/>
      <c r="M87" s="594"/>
      <c r="N87" s="594"/>
      <c r="O87" s="594"/>
      <c r="P87" s="223"/>
      <c r="Q87" s="594"/>
      <c r="R87" s="594"/>
      <c r="S87" s="595"/>
      <c r="T87" s="594"/>
      <c r="U87" s="594"/>
      <c r="V87" s="594"/>
      <c r="W87" s="594"/>
      <c r="X87" s="223"/>
      <c r="Y87" s="588"/>
      <c r="Z87" s="223"/>
      <c r="AA87" s="606"/>
      <c r="AB87" s="587"/>
      <c r="AC87" s="587"/>
      <c r="AD87" s="587"/>
      <c r="AE87" s="587"/>
      <c r="AF87" s="587"/>
      <c r="AG87" s="587"/>
      <c r="AH87" s="211"/>
      <c r="AI87" s="211"/>
      <c r="AJ87" s="211"/>
      <c r="AK87" s="211"/>
      <c r="AL87" s="211"/>
      <c r="AM87" s="211"/>
      <c r="AN87" s="211"/>
      <c r="AO87" s="211"/>
      <c r="AP87" s="211"/>
      <c r="AQ87" s="211"/>
      <c r="AR87" s="211"/>
      <c r="AS87" s="211"/>
      <c r="AT87" s="211"/>
    </row>
    <row r="88" spans="1:46" s="212" customFormat="1">
      <c r="A88" s="588"/>
      <c r="B88" s="618"/>
      <c r="C88" s="595"/>
      <c r="D88" s="594"/>
      <c r="E88" s="594"/>
      <c r="F88" s="594"/>
      <c r="G88" s="594"/>
      <c r="H88" s="223"/>
      <c r="I88" s="594"/>
      <c r="J88" s="594"/>
      <c r="K88" s="595"/>
      <c r="L88" s="594"/>
      <c r="M88" s="594"/>
      <c r="N88" s="594"/>
      <c r="O88" s="594"/>
      <c r="P88" s="223"/>
      <c r="Q88" s="594"/>
      <c r="R88" s="594"/>
      <c r="S88" s="595"/>
      <c r="T88" s="594"/>
      <c r="U88" s="594"/>
      <c r="V88" s="594"/>
      <c r="W88" s="594"/>
      <c r="X88" s="223" t="s">
        <v>316</v>
      </c>
      <c r="Y88" s="224">
        <v>2823</v>
      </c>
      <c r="Z88" s="223" t="s">
        <v>67</v>
      </c>
      <c r="AA88" s="234">
        <v>1878450</v>
      </c>
      <c r="AB88" s="587"/>
      <c r="AC88" s="587"/>
      <c r="AD88" s="587"/>
      <c r="AE88" s="587"/>
      <c r="AF88" s="587"/>
      <c r="AG88" s="587"/>
      <c r="AH88" s="211"/>
      <c r="AI88" s="211"/>
      <c r="AJ88" s="211"/>
      <c r="AK88" s="211"/>
      <c r="AL88" s="211"/>
      <c r="AM88" s="211"/>
      <c r="AN88" s="211"/>
      <c r="AO88" s="211"/>
      <c r="AP88" s="211"/>
      <c r="AQ88" s="211"/>
      <c r="AR88" s="211"/>
      <c r="AS88" s="211"/>
      <c r="AT88" s="211"/>
    </row>
    <row r="89" spans="1:46">
      <c r="A89" s="621"/>
      <c r="B89" s="621"/>
      <c r="C89" s="621"/>
      <c r="D89" s="621"/>
      <c r="E89" s="621"/>
      <c r="F89" s="621"/>
      <c r="G89" s="621"/>
      <c r="H89" s="621"/>
      <c r="I89" s="621"/>
      <c r="J89" s="621"/>
      <c r="K89" s="621"/>
      <c r="L89" s="621"/>
      <c r="M89" s="621"/>
      <c r="N89" s="621"/>
      <c r="O89" s="621"/>
      <c r="P89" s="621"/>
      <c r="Q89" s="621"/>
      <c r="R89" s="621"/>
      <c r="S89" s="621"/>
      <c r="T89" s="621"/>
      <c r="U89" s="621"/>
      <c r="V89" s="621"/>
      <c r="W89" s="621"/>
      <c r="X89" s="621"/>
      <c r="Y89" s="621"/>
      <c r="Z89" s="621"/>
      <c r="AA89" s="621"/>
      <c r="AB89" s="71"/>
      <c r="AC89" s="71"/>
      <c r="AD89" s="71"/>
      <c r="AE89" s="71"/>
      <c r="AF89" s="71"/>
      <c r="AG89" s="71"/>
      <c r="AH89" s="71"/>
      <c r="AI89" s="71"/>
      <c r="AJ89" s="71"/>
      <c r="AK89" s="71"/>
      <c r="AL89" s="71"/>
      <c r="AM89" s="71"/>
      <c r="AN89" s="71"/>
      <c r="AO89" s="71"/>
      <c r="AP89" s="71"/>
      <c r="AQ89" s="71"/>
      <c r="AR89" s="71"/>
      <c r="AS89" s="71"/>
      <c r="AT89" s="71"/>
    </row>
    <row r="90" spans="1:46">
      <c r="A90" s="622"/>
      <c r="B90" s="622"/>
      <c r="C90" s="622"/>
      <c r="D90" s="622"/>
      <c r="E90" s="622"/>
      <c r="F90" s="622"/>
      <c r="G90" s="622"/>
      <c r="H90" s="622"/>
      <c r="I90" s="622"/>
      <c r="J90" s="622"/>
      <c r="K90" s="622"/>
      <c r="L90" s="622"/>
      <c r="M90" s="622"/>
      <c r="N90" s="622"/>
      <c r="O90" s="622"/>
      <c r="P90" s="622"/>
      <c r="Q90" s="622"/>
      <c r="R90" s="622"/>
      <c r="S90" s="622"/>
      <c r="T90" s="622"/>
      <c r="U90" s="622"/>
      <c r="V90" s="622"/>
      <c r="W90" s="622"/>
      <c r="X90" s="622"/>
      <c r="Y90" s="622"/>
      <c r="Z90" s="622"/>
      <c r="AA90" s="622"/>
      <c r="AB90" s="71"/>
      <c r="AC90" s="71"/>
      <c r="AD90" s="71"/>
      <c r="AE90" s="71"/>
      <c r="AF90" s="71"/>
      <c r="AG90" s="71"/>
      <c r="AH90" s="71"/>
      <c r="AI90" s="71"/>
      <c r="AJ90" s="71"/>
      <c r="AK90" s="71"/>
      <c r="AL90" s="71"/>
      <c r="AM90" s="71"/>
      <c r="AN90" s="71"/>
      <c r="AO90" s="71"/>
      <c r="AP90" s="71"/>
      <c r="AQ90" s="71"/>
      <c r="AR90" s="71"/>
      <c r="AS90" s="71"/>
      <c r="AT90" s="71"/>
    </row>
    <row r="91" spans="1:46">
      <c r="A91" s="622"/>
      <c r="B91" s="622"/>
      <c r="C91" s="622"/>
      <c r="D91" s="622"/>
      <c r="E91" s="622"/>
      <c r="F91" s="622"/>
      <c r="G91" s="622"/>
      <c r="H91" s="622"/>
      <c r="I91" s="622"/>
      <c r="J91" s="622"/>
      <c r="K91" s="622"/>
      <c r="L91" s="622"/>
      <c r="M91" s="622"/>
      <c r="N91" s="622"/>
      <c r="O91" s="622"/>
      <c r="P91" s="622"/>
      <c r="Q91" s="622"/>
      <c r="R91" s="622"/>
      <c r="S91" s="622"/>
      <c r="T91" s="622"/>
      <c r="U91" s="622"/>
      <c r="V91" s="622"/>
      <c r="W91" s="622"/>
      <c r="X91" s="622"/>
      <c r="Y91" s="622"/>
      <c r="Z91" s="622"/>
      <c r="AA91" s="622"/>
      <c r="AB91" s="71"/>
      <c r="AC91" s="71"/>
      <c r="AD91" s="71"/>
      <c r="AE91" s="71"/>
      <c r="AF91" s="71"/>
      <c r="AG91" s="71"/>
      <c r="AH91" s="71"/>
      <c r="AI91" s="71"/>
      <c r="AJ91" s="71"/>
      <c r="AK91" s="71"/>
      <c r="AL91" s="71"/>
      <c r="AM91" s="71"/>
      <c r="AN91" s="71"/>
      <c r="AO91" s="71"/>
      <c r="AP91" s="71"/>
      <c r="AQ91" s="71"/>
      <c r="AR91" s="71"/>
      <c r="AS91" s="71"/>
      <c r="AT91" s="71"/>
    </row>
    <row r="92" spans="1:46">
      <c r="A92" s="622"/>
      <c r="B92" s="622"/>
      <c r="C92" s="622"/>
      <c r="D92" s="622"/>
      <c r="E92" s="622"/>
      <c r="F92" s="622"/>
      <c r="G92" s="622"/>
      <c r="H92" s="622"/>
      <c r="I92" s="622"/>
      <c r="J92" s="622"/>
      <c r="K92" s="622"/>
      <c r="L92" s="622"/>
      <c r="M92" s="622"/>
      <c r="N92" s="622"/>
      <c r="O92" s="622"/>
      <c r="P92" s="622"/>
      <c r="Q92" s="622"/>
      <c r="R92" s="622"/>
      <c r="S92" s="622"/>
      <c r="T92" s="622"/>
      <c r="U92" s="622"/>
      <c r="V92" s="622"/>
      <c r="W92" s="622"/>
      <c r="X92" s="622"/>
      <c r="Y92" s="622"/>
      <c r="Z92" s="622"/>
      <c r="AA92" s="622"/>
      <c r="AB92" s="71"/>
      <c r="AC92" s="71"/>
      <c r="AD92" s="71"/>
      <c r="AE92" s="71"/>
      <c r="AF92" s="71"/>
      <c r="AG92" s="71"/>
      <c r="AH92" s="71"/>
      <c r="AI92" s="71"/>
      <c r="AJ92" s="71"/>
      <c r="AK92" s="71"/>
      <c r="AL92" s="71"/>
      <c r="AM92" s="71"/>
      <c r="AN92" s="71"/>
      <c r="AO92" s="71"/>
      <c r="AP92" s="71"/>
      <c r="AQ92" s="71"/>
      <c r="AR92" s="71"/>
      <c r="AS92" s="71"/>
      <c r="AT92" s="71"/>
    </row>
    <row r="93" spans="1:46">
      <c r="A93" s="622"/>
      <c r="B93" s="622"/>
      <c r="C93" s="622"/>
      <c r="D93" s="622"/>
      <c r="E93" s="622"/>
      <c r="F93" s="622"/>
      <c r="G93" s="622"/>
      <c r="H93" s="622"/>
      <c r="I93" s="622"/>
      <c r="J93" s="622"/>
      <c r="K93" s="622"/>
      <c r="L93" s="622"/>
      <c r="M93" s="622"/>
      <c r="N93" s="622"/>
      <c r="O93" s="622"/>
      <c r="P93" s="622"/>
      <c r="Q93" s="622"/>
      <c r="R93" s="622"/>
      <c r="S93" s="622"/>
      <c r="T93" s="622"/>
      <c r="U93" s="622"/>
      <c r="V93" s="622"/>
      <c r="W93" s="622"/>
      <c r="X93" s="622"/>
      <c r="Y93" s="622"/>
      <c r="Z93" s="622"/>
      <c r="AA93" s="622"/>
      <c r="AB93" s="71"/>
      <c r="AC93" s="71"/>
      <c r="AD93" s="71"/>
      <c r="AE93" s="71"/>
      <c r="AF93" s="71"/>
      <c r="AG93" s="71"/>
      <c r="AH93" s="71"/>
      <c r="AI93" s="71"/>
      <c r="AJ93" s="71"/>
      <c r="AK93" s="71"/>
      <c r="AL93" s="71"/>
      <c r="AM93" s="71"/>
      <c r="AN93" s="71"/>
      <c r="AO93" s="71"/>
      <c r="AP93" s="71"/>
      <c r="AQ93" s="71"/>
      <c r="AR93" s="71"/>
      <c r="AS93" s="71"/>
      <c r="AT93" s="71"/>
    </row>
    <row r="94" spans="1:46">
      <c r="A94" s="622"/>
      <c r="B94" s="622"/>
      <c r="C94" s="622"/>
      <c r="D94" s="622"/>
      <c r="E94" s="622"/>
      <c r="F94" s="622"/>
      <c r="G94" s="622"/>
      <c r="H94" s="622"/>
      <c r="I94" s="622"/>
      <c r="J94" s="622"/>
      <c r="K94" s="622"/>
      <c r="L94" s="622"/>
      <c r="M94" s="622"/>
      <c r="N94" s="622"/>
      <c r="O94" s="622"/>
      <c r="P94" s="622"/>
      <c r="Q94" s="622"/>
      <c r="R94" s="622"/>
      <c r="S94" s="622"/>
      <c r="T94" s="622"/>
      <c r="U94" s="622"/>
      <c r="V94" s="622"/>
      <c r="W94" s="622"/>
      <c r="X94" s="622"/>
      <c r="Y94" s="622"/>
      <c r="Z94" s="622"/>
      <c r="AA94" s="622"/>
      <c r="AB94" s="71"/>
      <c r="AC94" s="71"/>
      <c r="AD94" s="71"/>
      <c r="AE94" s="71"/>
      <c r="AF94" s="71"/>
      <c r="AG94" s="71"/>
      <c r="AH94" s="71"/>
      <c r="AI94" s="71"/>
      <c r="AJ94" s="71"/>
      <c r="AK94" s="71"/>
      <c r="AL94" s="71"/>
      <c r="AM94" s="71"/>
      <c r="AN94" s="71"/>
      <c r="AO94" s="71"/>
      <c r="AP94" s="71"/>
      <c r="AQ94" s="71"/>
      <c r="AR94" s="71"/>
      <c r="AS94" s="71"/>
      <c r="AT94" s="71"/>
    </row>
    <row r="95" spans="1:46">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row>
    <row r="96" spans="1:46">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row>
    <row r="97" spans="1:46">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row>
    <row r="98" spans="1:46">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row>
    <row r="99" spans="1:46">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row>
    <row r="100" spans="1:46">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row>
    <row r="101" spans="1:46">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row>
    <row r="102" spans="1:46">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row>
    <row r="103" spans="1:46">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row>
    <row r="104" spans="1:46">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row>
    <row r="105" spans="1:46">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row>
    <row r="106" spans="1:46">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row>
    <row r="107" spans="1:46">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row>
    <row r="108" spans="1:46">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row>
    <row r="109" spans="1:46">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7"/>
      <c r="AC109" s="247"/>
      <c r="AD109" s="247"/>
      <c r="AE109" s="247"/>
      <c r="AF109" s="247"/>
      <c r="AG109" s="247"/>
      <c r="AH109" s="247"/>
      <c r="AI109" s="247"/>
      <c r="AJ109" s="247"/>
      <c r="AK109" s="247"/>
      <c r="AL109" s="247"/>
      <c r="AM109" s="247"/>
      <c r="AN109" s="247"/>
      <c r="AO109" s="247"/>
      <c r="AP109" s="247"/>
      <c r="AQ109" s="247"/>
      <c r="AR109" s="247"/>
      <c r="AS109" s="247"/>
      <c r="AT109" s="247"/>
    </row>
  </sheetData>
  <sheetProtection algorithmName="SHA-512" hashValue="9x1AngcGtIce++6shXjNkNRG81o8xpTx2DWPZ7U7WgFwTSC6t6C6/8BbQ3O93+ngPeUxtVCTg6zIPtbqJUwhdw==" saltValue="WCDbrJVuxR4KAYn8VPTDCw==" spinCount="100000" sheet="1" objects="1" scenarios="1"/>
  <mergeCells count="11">
    <mergeCell ref="X3:Y3"/>
    <mergeCell ref="Z3:AA3"/>
    <mergeCell ref="A1:C1"/>
    <mergeCell ref="G6:H6"/>
    <mergeCell ref="R7:S7"/>
    <mergeCell ref="V8:W8"/>
    <mergeCell ref="D3:G3"/>
    <mergeCell ref="H3:K3"/>
    <mergeCell ref="L3:O3"/>
    <mergeCell ref="P3:S3"/>
    <mergeCell ref="T3:W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F1F787-12D3-4E00-A836-2953D90F3A3F}">
          <x14:formula1>
            <xm:f>'3 Samlet budget (AUTOGENERERES)'!$S$19:$S$33</xm:f>
          </x14:formula1>
          <xm:sqref>A3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01C85-364E-4B3D-8F38-CDB816AD657B}">
  <sheetPr codeName="Ark3">
    <tabColor rgb="FF61B0A8"/>
  </sheetPr>
  <dimension ref="A1:K12"/>
  <sheetViews>
    <sheetView zoomScale="80" zoomScaleNormal="80" workbookViewId="0">
      <selection activeCell="B38" sqref="B38"/>
    </sheetView>
  </sheetViews>
  <sheetFormatPr defaultRowHeight="14.25"/>
  <cols>
    <col min="1" max="1" width="88.125" bestFit="1" customWidth="1"/>
    <col min="2" max="3" width="88.125" customWidth="1"/>
    <col min="4" max="4" width="59" customWidth="1"/>
    <col min="5" max="5" width="27.625" customWidth="1"/>
    <col min="6" max="6" width="29.5" customWidth="1"/>
    <col min="7" max="7" width="33.875" customWidth="1"/>
    <col min="8" max="8" width="35.625" customWidth="1"/>
    <col min="9" max="9" width="27.625" customWidth="1"/>
    <col min="10" max="10" width="29.5" customWidth="1"/>
    <col min="11" max="11" width="19.625" customWidth="1"/>
  </cols>
  <sheetData>
    <row r="1" spans="1:11" ht="48.75" customHeight="1" thickBot="1">
      <c r="A1" s="19" t="s">
        <v>84</v>
      </c>
      <c r="B1" s="19" t="s">
        <v>111</v>
      </c>
      <c r="C1" s="19" t="s">
        <v>112</v>
      </c>
      <c r="D1" s="19" t="s">
        <v>214</v>
      </c>
      <c r="E1" s="19" t="s">
        <v>215</v>
      </c>
      <c r="F1" s="19" t="s">
        <v>78</v>
      </c>
      <c r="G1" s="19" t="s">
        <v>79</v>
      </c>
      <c r="H1" s="19" t="s">
        <v>80</v>
      </c>
      <c r="I1" s="19" t="s">
        <v>81</v>
      </c>
      <c r="J1" s="19" t="s">
        <v>82</v>
      </c>
      <c r="K1" s="19" t="s">
        <v>83</v>
      </c>
    </row>
    <row r="2" spans="1:11" ht="15" thickBot="1">
      <c r="A2" s="23" t="s">
        <v>390</v>
      </c>
      <c r="B2" s="20">
        <v>1</v>
      </c>
      <c r="C2" s="20">
        <v>1</v>
      </c>
      <c r="D2" s="20">
        <v>1</v>
      </c>
      <c r="E2" s="20">
        <v>1</v>
      </c>
      <c r="F2" s="20">
        <v>0</v>
      </c>
      <c r="G2" s="20">
        <v>0</v>
      </c>
      <c r="H2" s="20">
        <v>0</v>
      </c>
      <c r="I2" s="20">
        <v>0</v>
      </c>
      <c r="J2" s="20">
        <v>0</v>
      </c>
      <c r="K2" s="25">
        <v>0</v>
      </c>
    </row>
    <row r="3" spans="1:11">
      <c r="A3" s="24" t="s">
        <v>391</v>
      </c>
      <c r="B3" s="20">
        <v>1</v>
      </c>
      <c r="C3" s="20">
        <v>1</v>
      </c>
      <c r="D3" s="20">
        <v>1</v>
      </c>
      <c r="E3" s="20">
        <v>1</v>
      </c>
      <c r="F3" s="20">
        <v>0</v>
      </c>
      <c r="G3" s="20">
        <v>0</v>
      </c>
      <c r="H3" s="20">
        <v>0</v>
      </c>
      <c r="I3" s="20">
        <v>0</v>
      </c>
      <c r="J3" s="20">
        <v>0</v>
      </c>
      <c r="K3" s="25">
        <v>0</v>
      </c>
    </row>
    <row r="4" spans="1:11">
      <c r="A4" s="24" t="s">
        <v>206</v>
      </c>
      <c r="B4" s="21">
        <v>1</v>
      </c>
      <c r="C4" s="21">
        <v>1</v>
      </c>
      <c r="D4" s="21">
        <v>1</v>
      </c>
      <c r="E4" s="21">
        <v>1</v>
      </c>
      <c r="F4" s="21">
        <v>1</v>
      </c>
      <c r="G4" s="21">
        <v>1</v>
      </c>
      <c r="H4" s="21">
        <v>1</v>
      </c>
      <c r="I4" s="21">
        <v>1</v>
      </c>
      <c r="J4" s="21">
        <v>1</v>
      </c>
      <c r="K4" s="26">
        <v>1</v>
      </c>
    </row>
    <row r="5" spans="1:11">
      <c r="A5" s="24" t="s">
        <v>85</v>
      </c>
      <c r="B5" s="21">
        <v>0</v>
      </c>
      <c r="C5" s="21">
        <v>0</v>
      </c>
      <c r="D5" s="21">
        <v>0</v>
      </c>
      <c r="E5" s="21">
        <v>0</v>
      </c>
      <c r="F5" s="32">
        <v>1</v>
      </c>
      <c r="G5" s="195">
        <v>1</v>
      </c>
      <c r="H5" s="195">
        <v>1</v>
      </c>
      <c r="I5" s="195">
        <v>1</v>
      </c>
      <c r="J5" s="195">
        <v>1</v>
      </c>
      <c r="K5" s="195">
        <v>1</v>
      </c>
    </row>
    <row r="6" spans="1:11">
      <c r="A6" s="24" t="s">
        <v>213</v>
      </c>
      <c r="B6" s="21">
        <v>0</v>
      </c>
      <c r="C6" s="21">
        <v>0</v>
      </c>
      <c r="D6" s="21">
        <v>0</v>
      </c>
      <c r="E6" s="21">
        <v>0</v>
      </c>
      <c r="F6" s="31">
        <v>1</v>
      </c>
      <c r="G6" s="21">
        <v>1</v>
      </c>
      <c r="H6" s="21">
        <v>1</v>
      </c>
      <c r="I6" s="21">
        <v>1</v>
      </c>
      <c r="J6" s="21">
        <v>1</v>
      </c>
      <c r="K6" s="26">
        <v>1</v>
      </c>
    </row>
    <row r="7" spans="1:11">
      <c r="A7" s="24" t="s">
        <v>86</v>
      </c>
      <c r="B7" s="21">
        <v>0</v>
      </c>
      <c r="C7" s="21">
        <v>0</v>
      </c>
      <c r="D7" s="21">
        <v>0</v>
      </c>
      <c r="E7" s="21">
        <v>0</v>
      </c>
      <c r="F7" s="31">
        <v>1</v>
      </c>
      <c r="G7" s="21">
        <v>1</v>
      </c>
      <c r="H7" s="21">
        <v>1</v>
      </c>
      <c r="I7" s="21">
        <v>1</v>
      </c>
      <c r="J7" s="21">
        <v>0</v>
      </c>
      <c r="K7" s="26">
        <v>0</v>
      </c>
    </row>
    <row r="8" spans="1:11">
      <c r="A8" s="24" t="s">
        <v>87</v>
      </c>
      <c r="B8" s="21">
        <v>0</v>
      </c>
      <c r="C8" s="21">
        <v>0</v>
      </c>
      <c r="D8" s="21">
        <v>0</v>
      </c>
      <c r="E8" s="21">
        <v>0</v>
      </c>
      <c r="F8" s="32">
        <v>1</v>
      </c>
      <c r="G8" s="195">
        <v>1</v>
      </c>
      <c r="H8" s="195">
        <v>1</v>
      </c>
      <c r="I8" s="195">
        <v>1</v>
      </c>
      <c r="J8" s="195">
        <v>0</v>
      </c>
      <c r="K8" s="26">
        <v>0</v>
      </c>
    </row>
    <row r="9" spans="1:11">
      <c r="A9" s="24"/>
      <c r="B9" s="24"/>
      <c r="C9" s="24"/>
      <c r="D9" s="24"/>
      <c r="E9" s="21"/>
      <c r="F9" s="21"/>
      <c r="G9" s="21"/>
      <c r="H9" s="21"/>
      <c r="I9" s="21"/>
      <c r="J9" s="21"/>
      <c r="K9" s="26"/>
    </row>
    <row r="10" spans="1:11">
      <c r="A10" s="27"/>
      <c r="B10" s="27"/>
      <c r="C10" s="27"/>
      <c r="D10" s="27"/>
      <c r="E10" s="28"/>
      <c r="F10" s="28"/>
      <c r="G10" s="28"/>
      <c r="H10" s="28"/>
      <c r="I10" s="28"/>
      <c r="J10" s="28"/>
      <c r="K10" s="29"/>
    </row>
    <row r="11" spans="1:11">
      <c r="A11" s="579"/>
      <c r="B11" s="579"/>
      <c r="C11" s="579"/>
      <c r="D11" s="24"/>
      <c r="E11" s="21"/>
      <c r="F11" s="21"/>
      <c r="G11" s="21"/>
      <c r="H11" s="21"/>
      <c r="I11" s="21"/>
      <c r="J11" s="21"/>
      <c r="K11" s="26"/>
    </row>
    <row r="12" spans="1:11">
      <c r="A12" s="580"/>
      <c r="B12" s="580"/>
      <c r="C12" s="580"/>
      <c r="D12" s="27"/>
      <c r="E12" s="28"/>
      <c r="F12" s="28"/>
      <c r="G12" s="28"/>
      <c r="H12" s="28"/>
      <c r="I12" s="28"/>
      <c r="J12" s="28"/>
      <c r="K12" s="29"/>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ED8A-A34F-41A2-A4C3-E1BC4E85D23F}">
  <sheetPr codeName="Ark6">
    <tabColor rgb="FF61B0A8"/>
  </sheetPr>
  <dimension ref="A1:K11"/>
  <sheetViews>
    <sheetView topLeftCell="C1" zoomScale="90" zoomScaleNormal="90" workbookViewId="0">
      <selection activeCell="A2" sqref="A2:K9"/>
    </sheetView>
  </sheetViews>
  <sheetFormatPr defaultRowHeight="14.25"/>
  <cols>
    <col min="1" max="1" width="88.125" bestFit="1" customWidth="1"/>
    <col min="2" max="2" width="59" customWidth="1"/>
    <col min="3" max="3" width="27.625" customWidth="1"/>
    <col min="4" max="4" width="29.5" customWidth="1"/>
    <col min="5" max="5" width="33.875" customWidth="1"/>
    <col min="6" max="6" width="35.625" customWidth="1"/>
    <col min="7" max="7" width="27.625" customWidth="1"/>
    <col min="8" max="8" width="29.5" customWidth="1"/>
  </cols>
  <sheetData>
    <row r="1" spans="1:11" ht="52.5" customHeight="1" thickBot="1">
      <c r="A1" s="19" t="s">
        <v>84</v>
      </c>
      <c r="B1" s="19" t="s">
        <v>111</v>
      </c>
      <c r="C1" s="19" t="s">
        <v>112</v>
      </c>
      <c r="D1" s="19" t="s">
        <v>214</v>
      </c>
      <c r="E1" s="19" t="s">
        <v>215</v>
      </c>
      <c r="F1" s="19" t="s">
        <v>78</v>
      </c>
      <c r="G1" s="19" t="s">
        <v>79</v>
      </c>
      <c r="H1" s="19" t="s">
        <v>80</v>
      </c>
      <c r="I1" s="19" t="s">
        <v>81</v>
      </c>
      <c r="J1" s="19" t="s">
        <v>82</v>
      </c>
      <c r="K1" s="19" t="s">
        <v>83</v>
      </c>
    </row>
    <row r="2" spans="1:11">
      <c r="A2" s="23" t="s">
        <v>90</v>
      </c>
      <c r="B2" s="20">
        <v>1</v>
      </c>
      <c r="C2" s="20">
        <v>1</v>
      </c>
      <c r="D2" s="20">
        <v>1</v>
      </c>
      <c r="E2" s="20">
        <v>1</v>
      </c>
      <c r="F2" s="20">
        <v>1</v>
      </c>
      <c r="G2" s="20">
        <v>1</v>
      </c>
      <c r="H2" s="20">
        <v>1</v>
      </c>
      <c r="I2" s="20">
        <v>1</v>
      </c>
      <c r="J2" s="20">
        <v>1</v>
      </c>
      <c r="K2" s="25">
        <v>1</v>
      </c>
    </row>
    <row r="3" spans="1:11">
      <c r="A3" s="24" t="s">
        <v>91</v>
      </c>
      <c r="B3" s="21">
        <v>1</v>
      </c>
      <c r="C3" s="21">
        <v>1</v>
      </c>
      <c r="D3" s="21">
        <v>1</v>
      </c>
      <c r="E3" s="21">
        <v>1</v>
      </c>
      <c r="F3" s="21">
        <v>0.7</v>
      </c>
      <c r="G3" s="21">
        <v>0.8</v>
      </c>
      <c r="H3" s="21">
        <v>0.6</v>
      </c>
      <c r="I3" s="21">
        <v>0.75</v>
      </c>
      <c r="J3" s="21">
        <v>0.5</v>
      </c>
      <c r="K3" s="26">
        <v>0.65</v>
      </c>
    </row>
    <row r="4" spans="1:11">
      <c r="A4" s="24" t="s">
        <v>92</v>
      </c>
      <c r="B4" s="21">
        <v>1</v>
      </c>
      <c r="C4" s="21">
        <v>1</v>
      </c>
      <c r="D4" s="21">
        <v>1</v>
      </c>
      <c r="E4" s="21">
        <v>1</v>
      </c>
      <c r="F4" s="21">
        <v>0.45</v>
      </c>
      <c r="G4" s="21">
        <v>0.6</v>
      </c>
      <c r="H4" s="21">
        <v>0.35</v>
      </c>
      <c r="I4" s="21">
        <v>0.5</v>
      </c>
      <c r="J4" s="21">
        <v>0.25</v>
      </c>
      <c r="K4" s="26">
        <v>0.4</v>
      </c>
    </row>
    <row r="5" spans="1:11">
      <c r="A5" s="24" t="s">
        <v>93</v>
      </c>
      <c r="B5" s="21">
        <v>1</v>
      </c>
      <c r="C5" s="21">
        <v>1</v>
      </c>
      <c r="D5" s="21">
        <v>1</v>
      </c>
      <c r="E5" s="21">
        <v>1</v>
      </c>
      <c r="F5" s="21">
        <v>0.7</v>
      </c>
      <c r="G5" s="21">
        <v>0.7</v>
      </c>
      <c r="H5" s="21">
        <v>0.6</v>
      </c>
      <c r="I5" s="21">
        <v>0.6</v>
      </c>
      <c r="J5" s="21">
        <v>0.5</v>
      </c>
      <c r="K5" s="26">
        <v>0.5</v>
      </c>
    </row>
    <row r="6" spans="1:11">
      <c r="A6" s="24" t="s">
        <v>94</v>
      </c>
      <c r="B6" s="21">
        <v>0</v>
      </c>
      <c r="C6" s="21">
        <v>0</v>
      </c>
      <c r="D6" s="21">
        <v>0</v>
      </c>
      <c r="E6" s="21">
        <v>0</v>
      </c>
      <c r="F6" s="21">
        <v>0.7</v>
      </c>
      <c r="G6" s="21">
        <v>0.7</v>
      </c>
      <c r="H6" s="21">
        <v>0.6</v>
      </c>
      <c r="I6" s="21">
        <v>0.6</v>
      </c>
      <c r="J6" s="21">
        <v>0.5</v>
      </c>
      <c r="K6" s="26">
        <v>0.5</v>
      </c>
    </row>
    <row r="7" spans="1:11">
      <c r="A7" s="24" t="s">
        <v>95</v>
      </c>
      <c r="B7" s="21">
        <v>0</v>
      </c>
      <c r="C7" s="21">
        <v>0</v>
      </c>
      <c r="D7" s="21">
        <v>0</v>
      </c>
      <c r="E7" s="21">
        <v>0</v>
      </c>
      <c r="F7" s="21">
        <v>0.5</v>
      </c>
      <c r="G7" s="21">
        <v>0.5</v>
      </c>
      <c r="H7" s="21">
        <v>0.5</v>
      </c>
      <c r="I7" s="21">
        <v>0.5</v>
      </c>
      <c r="J7" s="21">
        <v>0.5</v>
      </c>
      <c r="K7" s="26">
        <v>0.5</v>
      </c>
    </row>
    <row r="8" spans="1:11">
      <c r="A8" s="24" t="s">
        <v>85</v>
      </c>
      <c r="B8" s="21">
        <v>0</v>
      </c>
      <c r="C8" s="21">
        <v>0</v>
      </c>
      <c r="D8" s="21">
        <v>0</v>
      </c>
      <c r="E8" s="21">
        <v>0</v>
      </c>
      <c r="F8" s="21">
        <v>0.5</v>
      </c>
      <c r="G8" s="21">
        <v>0.5</v>
      </c>
      <c r="H8" s="21">
        <v>0.5</v>
      </c>
      <c r="I8" s="21">
        <v>0.5</v>
      </c>
      <c r="J8" s="21">
        <v>0</v>
      </c>
      <c r="K8" s="26">
        <v>0</v>
      </c>
    </row>
    <row r="9" spans="1:11">
      <c r="A9" s="27" t="s">
        <v>96</v>
      </c>
      <c r="B9" s="28">
        <v>0</v>
      </c>
      <c r="C9" s="28">
        <v>0</v>
      </c>
      <c r="D9" s="28">
        <v>0</v>
      </c>
      <c r="E9" s="28">
        <v>0</v>
      </c>
      <c r="F9" s="28">
        <v>0.5</v>
      </c>
      <c r="G9" s="28">
        <v>0.5</v>
      </c>
      <c r="H9" s="28">
        <v>0.5</v>
      </c>
      <c r="I9" s="28">
        <v>0.5</v>
      </c>
      <c r="J9" s="28">
        <v>0</v>
      </c>
      <c r="K9" s="29">
        <v>0</v>
      </c>
    </row>
    <row r="10" spans="1:11">
      <c r="A10" s="30"/>
    </row>
    <row r="11" spans="1:11">
      <c r="A11" s="22"/>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50515-E269-47DB-A111-2BAE4872D79C}">
  <sheetPr codeName="Ark7">
    <tabColor rgb="FF61B0A8"/>
  </sheetPr>
  <dimension ref="A1:K11"/>
  <sheetViews>
    <sheetView workbookViewId="0">
      <selection activeCell="A15" sqref="A15"/>
    </sheetView>
  </sheetViews>
  <sheetFormatPr defaultRowHeight="14.25"/>
  <cols>
    <col min="1" max="1" width="88.125" bestFit="1" customWidth="1"/>
    <col min="2" max="2" width="59" customWidth="1"/>
    <col min="3" max="3" width="27.625" customWidth="1"/>
    <col min="4" max="4" width="29.5" customWidth="1"/>
    <col min="5" max="5" width="33.875" customWidth="1"/>
    <col min="6" max="6" width="35.625" customWidth="1"/>
    <col min="7" max="7" width="27.625" customWidth="1"/>
    <col min="8" max="8" width="29.5" customWidth="1"/>
  </cols>
  <sheetData>
    <row r="1" spans="1:11" ht="86.25" thickBot="1">
      <c r="A1" s="19" t="s">
        <v>84</v>
      </c>
      <c r="B1" s="19" t="s">
        <v>111</v>
      </c>
      <c r="C1" s="19" t="s">
        <v>112</v>
      </c>
      <c r="D1" s="19" t="s">
        <v>214</v>
      </c>
      <c r="E1" s="19" t="s">
        <v>215</v>
      </c>
      <c r="F1" s="19" t="s">
        <v>78</v>
      </c>
      <c r="G1" s="19" t="s">
        <v>79</v>
      </c>
      <c r="H1" s="19" t="s">
        <v>80</v>
      </c>
      <c r="I1" s="19" t="s">
        <v>81</v>
      </c>
      <c r="J1" s="19" t="s">
        <v>82</v>
      </c>
      <c r="K1" s="19" t="s">
        <v>83</v>
      </c>
    </row>
    <row r="2" spans="1:11">
      <c r="A2" s="23" t="s">
        <v>97</v>
      </c>
      <c r="B2" s="34">
        <v>0</v>
      </c>
      <c r="C2" s="34">
        <v>0</v>
      </c>
      <c r="D2" s="34">
        <v>0</v>
      </c>
      <c r="E2" s="20">
        <v>0</v>
      </c>
      <c r="F2" s="20">
        <v>0.5</v>
      </c>
      <c r="G2" s="20">
        <v>0.5</v>
      </c>
      <c r="H2" s="20">
        <v>0.5</v>
      </c>
      <c r="I2" s="20">
        <v>0.5</v>
      </c>
      <c r="J2" s="20">
        <v>0</v>
      </c>
      <c r="K2" s="25">
        <v>0</v>
      </c>
    </row>
    <row r="3" spans="1:11">
      <c r="A3" s="24" t="s">
        <v>85</v>
      </c>
      <c r="B3" s="35">
        <v>0</v>
      </c>
      <c r="C3" s="35">
        <v>0</v>
      </c>
      <c r="D3" s="35">
        <v>0</v>
      </c>
      <c r="E3" s="21">
        <v>0</v>
      </c>
      <c r="F3" s="21">
        <v>0.5</v>
      </c>
      <c r="G3" s="21">
        <v>0.5</v>
      </c>
      <c r="H3" s="21">
        <v>0.5</v>
      </c>
      <c r="I3" s="21">
        <v>0.5</v>
      </c>
      <c r="J3" s="21">
        <v>0</v>
      </c>
      <c r="K3" s="26">
        <v>0</v>
      </c>
    </row>
    <row r="4" spans="1:11">
      <c r="A4" s="24" t="s">
        <v>109</v>
      </c>
      <c r="B4" s="35">
        <v>0</v>
      </c>
      <c r="C4" s="35">
        <v>0</v>
      </c>
      <c r="D4" s="35">
        <v>0</v>
      </c>
      <c r="E4" s="21">
        <v>0</v>
      </c>
      <c r="F4" s="21">
        <v>0.5</v>
      </c>
      <c r="G4" s="21">
        <v>0.5</v>
      </c>
      <c r="H4" s="21">
        <v>0.5</v>
      </c>
      <c r="I4" s="21">
        <v>0.5</v>
      </c>
      <c r="J4" s="21">
        <v>0</v>
      </c>
      <c r="K4" s="26">
        <v>0</v>
      </c>
    </row>
    <row r="5" spans="1:11">
      <c r="A5" s="24"/>
      <c r="B5" s="24"/>
      <c r="C5" s="24"/>
      <c r="D5" s="24"/>
      <c r="E5" s="21"/>
      <c r="F5" s="21"/>
      <c r="G5" s="21"/>
      <c r="H5" s="21"/>
      <c r="I5" s="21"/>
      <c r="J5" s="21"/>
      <c r="K5" s="26"/>
    </row>
    <row r="6" spans="1:11">
      <c r="A6" s="24"/>
      <c r="B6" s="24"/>
      <c r="C6" s="24"/>
      <c r="D6" s="24"/>
      <c r="E6" s="21"/>
      <c r="F6" s="21"/>
      <c r="G6" s="21"/>
      <c r="H6" s="21"/>
      <c r="I6" s="21"/>
      <c r="J6" s="21"/>
      <c r="K6" s="26"/>
    </row>
    <row r="7" spans="1:11">
      <c r="A7" s="24"/>
      <c r="B7" s="24"/>
      <c r="C7" s="24"/>
      <c r="D7" s="24"/>
      <c r="E7" s="21"/>
      <c r="F7" s="21"/>
      <c r="G7" s="21"/>
      <c r="H7" s="21"/>
      <c r="I7" s="21"/>
      <c r="J7" s="21"/>
      <c r="K7" s="26"/>
    </row>
    <row r="8" spans="1:11">
      <c r="A8" s="24"/>
      <c r="B8" s="24"/>
      <c r="C8" s="24"/>
      <c r="D8" s="24"/>
      <c r="E8" s="21"/>
      <c r="F8" s="21"/>
      <c r="G8" s="21"/>
      <c r="H8" s="21"/>
      <c r="I8" s="21"/>
      <c r="J8" s="21"/>
      <c r="K8" s="26"/>
    </row>
    <row r="9" spans="1:11">
      <c r="A9" s="27"/>
      <c r="B9" s="27"/>
      <c r="C9" s="27"/>
      <c r="D9" s="27"/>
      <c r="E9" s="28"/>
      <c r="F9" s="28"/>
      <c r="G9" s="28"/>
      <c r="H9" s="28"/>
      <c r="I9" s="28"/>
      <c r="J9" s="28"/>
      <c r="K9" s="29"/>
    </row>
    <row r="10" spans="1:11">
      <c r="A10" s="30"/>
    </row>
    <row r="11" spans="1:11">
      <c r="A11" s="2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2</vt:i4>
      </vt:variant>
    </vt:vector>
  </HeadingPairs>
  <TitlesOfParts>
    <vt:vector size="11" baseType="lpstr">
      <vt:lpstr>1 Budgetskema (UDFYLDES)</vt:lpstr>
      <vt:lpstr>2 Gantt-diagram (UDFYLDES)</vt:lpstr>
      <vt:lpstr>3 Samlet budget (AUTOGENERERES)</vt:lpstr>
      <vt:lpstr>1.1 Eksempel på Budgetskema</vt:lpstr>
      <vt:lpstr>2.1 Eksempel på Gantt-diagram</vt:lpstr>
      <vt:lpstr>Liste ABER tilskudsprocenter</vt:lpstr>
      <vt:lpstr>Liste GEBER tilskudsprocenter</vt:lpstr>
      <vt:lpstr>Liste FIBER tilskudsprocent</vt:lpstr>
      <vt:lpstr>Liste EJ Statsstøtte</vt:lpstr>
      <vt:lpstr>Statstøtteregler</vt:lpstr>
      <vt:lpstr>'3 Samlet budget (AUTOGENERERES)'!Udskriftsområde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Budgetskema Plantefonden 2026</dc:title>
  <dc:creator/>
  <cp:lastModifiedBy/>
  <dcterms:created xsi:type="dcterms:W3CDTF">2015-06-18T19:45:14Z</dcterms:created>
  <dcterms:modified xsi:type="dcterms:W3CDTF">2026-01-23T14:28:33Z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63667905-e020-4dd8-b2dd-e3288c3c9965</vt:lpwstr>
  </property>
</Properties>
</file>